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filterPrivacy="1" codeName="ThisWorkbook"/>
  <xr:revisionPtr revIDLastSave="1" documentId="13_ncr:1_{B016B0EE-B205-420D-9D0C-65AD4CB812F5}" xr6:coauthVersionLast="36" xr6:coauthVersionMax="47" xr10:uidLastSave="{0B5FD1B6-2A3C-4BDF-B4A8-6BC4E823D5D7}"/>
  <bookViews>
    <workbookView xWindow="-120" yWindow="-120" windowWidth="20730" windowHeight="11160" activeTab="1" xr2:uid="{00000000-000D-0000-FFFF-FFFF00000000}"/>
  </bookViews>
  <sheets>
    <sheet name="Monthly Budget Summary" sheetId="1" r:id="rId1"/>
    <sheet name="Personnel Expenses" sheetId="4" r:id="rId2"/>
    <sheet name="Operating Expenses" sheetId="5" r:id="rId3"/>
  </sheets>
  <definedNames>
    <definedName name="_xlnm._FilterDatabase" localSheetId="0" hidden="1">#REF!</definedName>
    <definedName name="_xlnm._FilterDatabase" localSheetId="2" hidden="1">'Operating Expenses'!#REF!</definedName>
    <definedName name="_xlnm._FilterDatabase" localSheetId="1" hidden="1">'Personnel Expenses'!#REF!</definedName>
    <definedName name="BUDGET_Title">'Monthly Budget Summary'!$B$1</definedName>
    <definedName name="ColumnTitle1">'Monthly Budget Summary'!$B$5</definedName>
    <definedName name="COMPANY_NAME">'Monthly Budget Summary'!#REF!</definedName>
    <definedName name="_xlnm.Print_Area" localSheetId="0">'Monthly Budget Summary'!$A$1:$R$24</definedName>
    <definedName name="_xlnm.Print_Area" localSheetId="2">'Operating Expenses'!$A$1:$E$26</definedName>
    <definedName name="_xlnm.Print_Area" localSheetId="1">'Personnel Expenses'!$A$1:$E$23</definedName>
    <definedName name="_xlnm.Print_Titles" localSheetId="2">'Operating Expenses'!$5:$5</definedName>
    <definedName name="_xlnm.Print_Titles" localSheetId="1">'Personnel Expenses'!$7:$7</definedName>
    <definedName name="Title1">Top5Expenses[[#Headers],[ACTUAL EXPENSES]]</definedName>
    <definedName name="Title2">#REF!</definedName>
    <definedName name="Title3">PersonnelExpenses[[#Headers],[PERSONNEL EXPENSES]]</definedName>
    <definedName name="Title4">OperatingExpenses[[#Headers],[OPERATING EXPENSES]]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4" l="1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C23" i="4"/>
  <c r="B23" i="4"/>
  <c r="D24" i="1"/>
  <c r="C24" i="1"/>
  <c r="F23" i="1"/>
  <c r="E23" i="1"/>
  <c r="F22" i="1"/>
  <c r="E22" i="1"/>
  <c r="F21" i="1"/>
  <c r="F24" i="1" s="1"/>
  <c r="E21" i="1"/>
  <c r="C7" i="1"/>
  <c r="E8" i="4"/>
  <c r="E9" i="4"/>
  <c r="E23" i="4" s="1"/>
  <c r="E10" i="4"/>
  <c r="D7" i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C26" i="5"/>
  <c r="D8" i="1" s="1"/>
  <c r="B26" i="5"/>
  <c r="C8" i="1" s="1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10" i="4"/>
  <c r="D9" i="4"/>
  <c r="D8" i="4"/>
  <c r="C13" i="1" l="1"/>
  <c r="B13" i="1" s="1"/>
  <c r="E26" i="5"/>
  <c r="E8" i="1"/>
  <c r="C15" i="1"/>
  <c r="B15" i="1" s="1"/>
  <c r="E7" i="1"/>
  <c r="C17" i="1"/>
  <c r="B17" i="1" s="1"/>
  <c r="D9" i="1"/>
  <c r="C9" i="1"/>
  <c r="E13" i="1"/>
  <c r="C14" i="1"/>
  <c r="D14" i="1" s="1"/>
  <c r="C16" i="1"/>
  <c r="D13" i="1" l="1"/>
  <c r="E9" i="1"/>
  <c r="E15" i="1"/>
  <c r="D15" i="1"/>
  <c r="D17" i="1"/>
  <c r="E17" i="1"/>
  <c r="E16" i="1"/>
  <c r="B16" i="1"/>
  <c r="D16" i="1"/>
  <c r="D18" i="1" s="1"/>
  <c r="E14" i="1"/>
  <c r="B14" i="1"/>
  <c r="C18" i="1"/>
  <c r="E18" i="1" l="1"/>
</calcChain>
</file>

<file path=xl/sharedStrings.xml><?xml version="1.0" encoding="utf-8"?>
<sst xmlns="http://schemas.openxmlformats.org/spreadsheetml/2006/main" count="80" uniqueCount="51">
  <si>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</si>
  <si>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</si>
  <si>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</si>
  <si>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</si>
  <si>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</si>
  <si>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</si>
  <si>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</si>
  <si>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</si>
  <si>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Sales expenses</t>
  </si>
  <si>
    <t>Shipping and storage</t>
  </si>
  <si>
    <t>Supplies</t>
  </si>
  <si>
    <t>Taxes</t>
  </si>
  <si>
    <t>Telephone</t>
  </si>
  <si>
    <t>Utilities</t>
  </si>
  <si>
    <t>Total</t>
  </si>
  <si>
    <t>Income</t>
  </si>
  <si>
    <t>Wages</t>
  </si>
  <si>
    <t>Commission</t>
  </si>
  <si>
    <t>ESTIMATED</t>
  </si>
  <si>
    <t>ACTUAL</t>
  </si>
  <si>
    <t>DIFFERENCE</t>
  </si>
  <si>
    <t>INCOME</t>
  </si>
  <si>
    <t>TOP 5 AMOUNT</t>
  </si>
  <si>
    <t>PERSONNEL EXPENSES</t>
  </si>
  <si>
    <t>OPERATING EXPENSES</t>
  </si>
  <si>
    <t>AMOUNT</t>
  </si>
  <si>
    <t>% OF EXPENSES</t>
  </si>
  <si>
    <t>BUDGET TOTALS</t>
  </si>
  <si>
    <t>15% REDUCTION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</si>
  <si>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</si>
  <si>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</si>
  <si>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</si>
  <si>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</si>
  <si>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</si>
  <si>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</si>
  <si>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</si>
  <si>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</si>
  <si>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</si>
  <si>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Delivery costs</t>
  </si>
  <si>
    <t>Total Income</t>
  </si>
  <si>
    <t>Total Personnel Expenses</t>
  </si>
  <si>
    <t>Total Operating Expenses</t>
  </si>
  <si>
    <t xml:space="preserve">  MONTHLY BUDGET</t>
  </si>
  <si>
    <t xml:space="preserve"> </t>
  </si>
  <si>
    <t>Personnel Expenses</t>
  </si>
  <si>
    <t>Operating Expenses</t>
  </si>
  <si>
    <t>WHAT ARE MY TOP 5 HIGHEST ACTUAL OPERATING EXPENSES?</t>
  </si>
  <si>
    <t>ACTUAL EXPENSES</t>
  </si>
  <si>
    <t>Company Name:</t>
  </si>
  <si>
    <t>Date: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</si>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</sst>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m\ yyyy"/>
    <numFmt numFmtId="165" formatCode="0.0%"/>
  </numFmts>
  <fonts count="34" x14ac:knownFonts="1">
    <font>
      <sz val="11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1" tint="0.24994659260841701"/>
      <name val="Gill Sans MT"/>
      <family val="2"/>
      <scheme val="minor"/>
    </font>
    <font>
      <b/>
      <sz val="11"/>
      <name val="Gill Sans MT"/>
      <family val="2"/>
      <scheme val="minor"/>
    </font>
    <font>
      <sz val="12"/>
      <color theme="0"/>
      <name val="Gill Sans MT"/>
      <family val="2"/>
      <scheme val="minor"/>
    </font>
    <font>
      <sz val="11"/>
      <color theme="1" tint="0.24994659260841701"/>
      <name val="Century Gothic"/>
      <family val="2"/>
    </font>
    <font>
      <b/>
      <sz val="28"/>
      <color rgb="FFFFFDF8"/>
      <name val="Century Gothic"/>
      <family val="2"/>
    </font>
    <font>
      <b/>
      <sz val="12"/>
      <color rgb="FFFFFDF8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5"/>
      <color rgb="FF76BA99"/>
      <name val="Century Gothic"/>
      <family val="2"/>
    </font>
    <font>
      <b/>
      <sz val="11"/>
      <color theme="1" tint="0.24994659260841701"/>
      <name val="Century Gothic"/>
      <family val="2"/>
    </font>
    <font>
      <sz val="11"/>
      <color theme="2"/>
      <name val="Century Gothic"/>
      <family val="2"/>
    </font>
    <font>
      <sz val="36"/>
      <color theme="3"/>
      <name val="Century Gothic"/>
      <family val="2"/>
    </font>
    <font>
      <b/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8"/>
      <color rgb="FFCA955C"/>
      <name val="Century Gothic"/>
      <family val="2"/>
    </font>
    <font>
      <b/>
      <sz val="18"/>
      <color rgb="FFFFFDF8"/>
      <name val="Century Gothic"/>
      <family val="2"/>
    </font>
    <font>
      <b/>
      <sz val="30"/>
      <color theme="0"/>
      <name val="Century Gothic"/>
      <family val="2"/>
    </font>
    <font>
      <sz val="16"/>
      <color rgb="FFCA955C"/>
      <name val="Century Gothic"/>
      <family val="2"/>
    </font>
    <font>
      <b/>
      <sz val="12"/>
      <color theme="1" tint="0.24994659260841701"/>
      <name val="Century Gothic"/>
      <family val="2"/>
    </font>
    <font>
      <b/>
      <sz val="12"/>
      <color theme="1" tint="4.9989318521683403E-2"/>
      <name val="Century Gothic"/>
      <family val="2"/>
    </font>
    <font>
      <sz val="12"/>
      <color theme="1" tint="0.24994659260841701"/>
      <name val="Century Gothic"/>
      <family val="2"/>
    </font>
    <font>
      <sz val="12"/>
      <color theme="2"/>
      <name val="Century Gothic"/>
      <family val="2"/>
    </font>
    <font>
      <sz val="11"/>
      <color theme="1"/>
      <name val="Century Gothic"/>
      <family val="2"/>
    </font>
    <font>
      <b/>
      <sz val="36"/>
      <color rgb="FFFFFDF8"/>
      <name val="Century Gothic"/>
      <family val="2"/>
    </font>
    <font>
      <b/>
      <sz val="14"/>
      <color theme="0"/>
      <name val="Century Gothic"/>
      <family val="2"/>
    </font>
    <font>
      <b/>
      <sz val="14"/>
      <color theme="1" tint="0.24994659260841701"/>
      <name val="Century Gothic"/>
      <family val="2"/>
    </font>
    <font>
      <b/>
      <sz val="13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DF8"/>
        <bgColor indexed="64"/>
      </patternFill>
    </fill>
    <fill>
      <patternFill patternType="solid">
        <fgColor rgb="FFF2F2F2"/>
      </patternFill>
    </fill>
    <fill>
      <patternFill patternType="solid">
        <fgColor rgb="FF76BA99"/>
        <bgColor indexed="64"/>
      </patternFill>
    </fill>
    <fill>
      <patternFill patternType="solid">
        <fgColor rgb="FFCA955C"/>
        <bgColor indexed="64"/>
      </patternFill>
    </fill>
    <fill>
      <patternFill patternType="solid">
        <fgColor rgb="FFEDDFB3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6BA99"/>
      </right>
      <top style="thin">
        <color rgb="FF76BA99"/>
      </top>
      <bottom style="thin">
        <color rgb="FF76BA99"/>
      </bottom>
      <diagonal/>
    </border>
    <border>
      <left/>
      <right/>
      <top style="thin">
        <color rgb="FF76BA99"/>
      </top>
      <bottom style="thin">
        <color rgb="FF76BA99"/>
      </bottom>
      <diagonal/>
    </border>
    <border>
      <left/>
      <right style="thin">
        <color rgb="FF76BA99"/>
      </right>
      <top/>
      <bottom/>
      <diagonal/>
    </border>
    <border>
      <left style="thin">
        <color rgb="FF76BA99"/>
      </left>
      <right/>
      <top style="thin">
        <color rgb="FF76BA99"/>
      </top>
      <bottom style="thin">
        <color rgb="FF76BA99"/>
      </bottom>
      <diagonal/>
    </border>
    <border>
      <left style="thin">
        <color rgb="FF76BA99"/>
      </left>
      <right style="thin">
        <color rgb="FF76BA99"/>
      </right>
      <top style="thin">
        <color rgb="FF76BA99"/>
      </top>
      <bottom style="thin">
        <color rgb="FF76BA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40" fontId="0" fillId="0" borderId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Alignment="0" applyProtection="0"/>
    <xf numFmtId="0" fontId="6" fillId="4" borderId="0" applyBorder="0" applyProtection="0">
      <alignment horizontal="left" vertical="center" indent="1"/>
    </xf>
    <xf numFmtId="0" fontId="6" fillId="4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5" fillId="3" borderId="0" applyFill="0" applyBorder="0">
      <alignment horizontal="right"/>
    </xf>
    <xf numFmtId="0" fontId="7" fillId="0" borderId="0" applyNumberFormat="0" applyProtection="0">
      <alignment horizontal="left" vertical="center" indent="1"/>
    </xf>
    <xf numFmtId="0" fontId="8" fillId="6" borderId="1" applyNumberFormat="0" applyFill="0" applyBorder="0" applyAlignment="0" applyProtection="0"/>
  </cellStyleXfs>
  <cellXfs count="78">
    <xf numFmtId="40" fontId="0" fillId="0" borderId="0" xfId="0">
      <alignment horizontal="center" vertical="center" wrapText="1"/>
    </xf>
    <xf numFmtId="40" fontId="10" fillId="3" borderId="0" xfId="0" applyFont="1" applyFill="1" applyAlignment="1">
      <alignment vertical="center" wrapText="1"/>
    </xf>
    <xf numFmtId="40" fontId="10" fillId="0" borderId="0" xfId="0" applyFont="1" applyAlignment="1">
      <alignment vertical="center" wrapText="1"/>
    </xf>
    <xf numFmtId="40" fontId="10" fillId="0" borderId="0" xfId="0" applyFont="1">
      <alignment horizontal="center" vertical="center" wrapText="1"/>
    </xf>
    <xf numFmtId="40" fontId="10" fillId="0" borderId="0" xfId="0" applyFont="1" applyAlignment="1">
      <alignment horizontal="center" vertical="center" wrapText="1"/>
    </xf>
    <xf numFmtId="40" fontId="10" fillId="3" borderId="0" xfId="0" applyFont="1" applyFill="1" applyAlignment="1">
      <alignment horizontal="center" vertical="center" wrapText="1"/>
    </xf>
    <xf numFmtId="40" fontId="12" fillId="8" borderId="0" xfId="4" applyNumberFormat="1" applyFont="1" applyFill="1" applyAlignment="1">
      <alignment horizontal="center" vertical="center" wrapText="1"/>
    </xf>
    <xf numFmtId="40" fontId="13" fillId="5" borderId="0" xfId="0" applyFont="1" applyFill="1" applyAlignment="1">
      <alignment horizontal="center" vertical="center" wrapText="1"/>
    </xf>
    <xf numFmtId="40" fontId="14" fillId="5" borderId="1" xfId="13" applyNumberFormat="1" applyFont="1" applyFill="1" applyAlignment="1">
      <alignment horizontal="center" vertical="center" wrapText="1"/>
    </xf>
    <xf numFmtId="40" fontId="13" fillId="9" borderId="0" xfId="0" applyFont="1" applyFill="1" applyAlignment="1">
      <alignment horizontal="center" vertical="center" wrapText="1"/>
    </xf>
    <xf numFmtId="40" fontId="14" fillId="9" borderId="1" xfId="13" applyNumberFormat="1" applyFont="1" applyFill="1" applyAlignment="1">
      <alignment horizontal="center" vertical="center" wrapText="1"/>
    </xf>
    <xf numFmtId="40" fontId="10" fillId="5" borderId="0" xfId="0" applyFont="1" applyFill="1" applyAlignment="1">
      <alignment horizontal="center" vertical="center" wrapText="1"/>
    </xf>
    <xf numFmtId="165" fontId="10" fillId="5" borderId="0" xfId="10" applyFont="1" applyFill="1" applyAlignment="1">
      <alignment horizontal="center" vertical="center"/>
    </xf>
    <xf numFmtId="40" fontId="10" fillId="9" borderId="0" xfId="0" applyFont="1" applyFill="1" applyAlignment="1">
      <alignment horizontal="center" vertical="center" wrapText="1"/>
    </xf>
    <xf numFmtId="165" fontId="10" fillId="9" borderId="0" xfId="10" applyFont="1" applyFill="1" applyAlignment="1">
      <alignment horizontal="center" vertical="center"/>
    </xf>
    <xf numFmtId="40" fontId="16" fillId="8" borderId="0" xfId="0" applyFont="1" applyFill="1" applyAlignment="1">
      <alignment horizontal="center" vertical="center" wrapText="1"/>
    </xf>
    <xf numFmtId="165" fontId="16" fillId="8" borderId="0" xfId="10" applyFont="1" applyFill="1" applyAlignment="1">
      <alignment horizontal="center" vertical="center"/>
    </xf>
    <xf numFmtId="40" fontId="17" fillId="0" borderId="0" xfId="0" applyFont="1" applyAlignment="1">
      <alignment horizontal="center" vertical="center" wrapText="1"/>
    </xf>
    <xf numFmtId="0" fontId="18" fillId="0" borderId="0" xfId="1" applyFont="1" applyAlignment="1">
      <alignment vertical="center"/>
    </xf>
    <xf numFmtId="40" fontId="17" fillId="0" borderId="0" xfId="0" applyFont="1">
      <alignment horizontal="center" vertical="center" wrapText="1"/>
    </xf>
    <xf numFmtId="40" fontId="20" fillId="8" borderId="0" xfId="4" applyNumberFormat="1" applyFont="1" applyFill="1" applyAlignment="1">
      <alignment horizontal="center" vertical="center" wrapText="1"/>
    </xf>
    <xf numFmtId="40" fontId="10" fillId="5" borderId="0" xfId="0" applyFont="1" applyFill="1" applyAlignment="1">
      <alignment vertical="center" wrapText="1"/>
    </xf>
    <xf numFmtId="40" fontId="11" fillId="5" borderId="0" xfId="0" applyFont="1" applyFill="1" applyAlignment="1">
      <alignment horizontal="center" vertical="center" wrapText="1"/>
    </xf>
    <xf numFmtId="40" fontId="10" fillId="5" borderId="0" xfId="0" applyFont="1" applyFill="1">
      <alignment horizontal="center" vertical="center" wrapText="1"/>
    </xf>
    <xf numFmtId="40" fontId="10" fillId="5" borderId="4" xfId="0" applyFont="1" applyFill="1" applyBorder="1" applyAlignment="1">
      <alignment vertical="center" wrapText="1"/>
    </xf>
    <xf numFmtId="40" fontId="11" fillId="3" borderId="3" xfId="0" applyFont="1" applyFill="1" applyBorder="1" applyAlignment="1">
      <alignment horizontal="center" vertical="center" wrapText="1"/>
    </xf>
    <xf numFmtId="40" fontId="11" fillId="3" borderId="2" xfId="0" applyFont="1" applyFill="1" applyBorder="1" applyAlignment="1">
      <alignment horizontal="center" vertical="center" wrapText="1"/>
    </xf>
    <xf numFmtId="40" fontId="11" fillId="3" borderId="3" xfId="0" applyFont="1" applyFill="1" applyBorder="1" applyAlignment="1">
      <alignment vertical="center" wrapText="1"/>
    </xf>
    <xf numFmtId="40" fontId="20" fillId="8" borderId="0" xfId="4" applyNumberFormat="1" applyFont="1" applyFill="1" applyAlignment="1">
      <alignment horizontal="left" vertical="center" indent="1"/>
    </xf>
    <xf numFmtId="40" fontId="10" fillId="5" borderId="0" xfId="12" applyNumberFormat="1" applyFont="1" applyFill="1">
      <alignment horizontal="left" vertical="center" indent="1"/>
    </xf>
    <xf numFmtId="40" fontId="10" fillId="9" borderId="0" xfId="12" applyNumberFormat="1" applyFont="1" applyFill="1">
      <alignment horizontal="left" vertical="center" indent="1"/>
    </xf>
    <xf numFmtId="40" fontId="10" fillId="9" borderId="0" xfId="0" applyFont="1" applyFill="1">
      <alignment horizontal="center" vertical="center" wrapText="1"/>
    </xf>
    <xf numFmtId="40" fontId="10" fillId="3" borderId="0" xfId="0" applyFont="1" applyFill="1">
      <alignment horizontal="center" vertical="center" wrapText="1"/>
    </xf>
    <xf numFmtId="40" fontId="25" fillId="0" borderId="0" xfId="0" applyFont="1">
      <alignment horizontal="center" vertical="center" wrapText="1"/>
    </xf>
    <xf numFmtId="40" fontId="23" fillId="3" borderId="6" xfId="0" applyFont="1" applyFill="1" applyBorder="1" applyAlignment="1">
      <alignment horizontal="center" vertical="center" wrapText="1"/>
    </xf>
    <xf numFmtId="40" fontId="24" fillId="3" borderId="6" xfId="0" applyFont="1" applyFill="1" applyBorder="1" applyAlignment="1">
      <alignment horizontal="left" vertical="center" wrapText="1"/>
    </xf>
    <xf numFmtId="40" fontId="23" fillId="3" borderId="0" xfId="0" applyFont="1" applyFill="1" applyAlignment="1">
      <alignment horizontal="center" vertical="center" wrapText="1"/>
    </xf>
    <xf numFmtId="40" fontId="24" fillId="3" borderId="6" xfId="0" applyFont="1" applyFill="1" applyBorder="1" applyAlignment="1">
      <alignment vertical="center" wrapText="1"/>
    </xf>
    <xf numFmtId="40" fontId="23" fillId="3" borderId="6" xfId="0" applyFont="1" applyFill="1" applyBorder="1" applyAlignment="1">
      <alignment vertical="center" wrapText="1"/>
    </xf>
    <xf numFmtId="40" fontId="23" fillId="3" borderId="0" xfId="0" applyFont="1" applyFill="1" applyBorder="1" applyAlignment="1">
      <alignment vertical="center" wrapText="1"/>
    </xf>
    <xf numFmtId="40" fontId="26" fillId="3" borderId="6" xfId="0" applyFont="1" applyFill="1" applyBorder="1" applyAlignment="1">
      <alignment horizontal="left" vertical="center" wrapText="1" indent="1"/>
    </xf>
    <xf numFmtId="40" fontId="27" fillId="5" borderId="0" xfId="0" applyFont="1" applyFill="1">
      <alignment horizontal="center" vertical="center" wrapText="1"/>
    </xf>
    <xf numFmtId="40" fontId="27" fillId="0" borderId="0" xfId="0" applyFont="1" applyAlignment="1">
      <alignment horizontal="center" vertical="center" wrapText="1"/>
    </xf>
    <xf numFmtId="40" fontId="28" fillId="0" borderId="0" xfId="0" applyFont="1" applyAlignment="1">
      <alignment horizontal="center" vertical="center" wrapText="1"/>
    </xf>
    <xf numFmtId="40" fontId="27" fillId="0" borderId="0" xfId="0" applyFont="1">
      <alignment horizontal="center" vertical="center" wrapText="1"/>
    </xf>
    <xf numFmtId="40" fontId="27" fillId="3" borderId="0" xfId="0" applyFont="1" applyFill="1" applyAlignment="1">
      <alignment horizontal="center" vertical="center" wrapText="1"/>
    </xf>
    <xf numFmtId="40" fontId="27" fillId="5" borderId="0" xfId="0" applyFont="1" applyFill="1" applyAlignment="1">
      <alignment vertical="center"/>
    </xf>
    <xf numFmtId="40" fontId="27" fillId="0" borderId="0" xfId="0" applyFont="1" applyAlignment="1">
      <alignment vertical="center"/>
    </xf>
    <xf numFmtId="40" fontId="27" fillId="3" borderId="0" xfId="0" applyFont="1" applyFill="1" applyAlignment="1">
      <alignment vertical="center"/>
    </xf>
    <xf numFmtId="40" fontId="10" fillId="5" borderId="0" xfId="12" applyNumberFormat="1" applyFont="1" applyFill="1" applyAlignment="1">
      <alignment horizontal="left" vertical="center" indent="1"/>
    </xf>
    <xf numFmtId="40" fontId="10" fillId="9" borderId="0" xfId="12" applyNumberFormat="1" applyFont="1" applyFill="1" applyAlignment="1">
      <alignment horizontal="left" vertical="center" indent="1"/>
    </xf>
    <xf numFmtId="40" fontId="11" fillId="5" borderId="0" xfId="0" applyFont="1" applyFill="1" applyAlignment="1">
      <alignment horizontal="left" vertical="center" wrapText="1" indent="1"/>
    </xf>
    <xf numFmtId="40" fontId="10" fillId="0" borderId="0" xfId="0" applyFont="1" applyBorder="1" applyAlignment="1">
      <alignment horizontal="left" vertical="center" wrapText="1" indent="1"/>
    </xf>
    <xf numFmtId="40" fontId="12" fillId="8" borderId="0" xfId="4" applyNumberFormat="1" applyFont="1" applyFill="1" applyAlignment="1">
      <alignment horizontal="left" vertical="center" indent="1"/>
    </xf>
    <xf numFmtId="0" fontId="10" fillId="9" borderId="0" xfId="12" applyFont="1" applyFill="1" applyAlignment="1">
      <alignment horizontal="left" vertical="center" indent="1"/>
    </xf>
    <xf numFmtId="40" fontId="10" fillId="0" borderId="0" xfId="0" applyFont="1" applyAlignment="1">
      <alignment horizontal="left" vertical="center" wrapText="1" indent="1"/>
    </xf>
    <xf numFmtId="40" fontId="16" fillId="8" borderId="0" xfId="12" applyNumberFormat="1" applyFont="1" applyFill="1" applyAlignment="1">
      <alignment horizontal="left" vertical="center" indent="1"/>
    </xf>
    <xf numFmtId="40" fontId="29" fillId="9" borderId="7" xfId="12" applyNumberFormat="1" applyFont="1" applyFill="1" applyBorder="1" applyAlignment="1">
      <alignment horizontal="left" vertical="center" indent="1"/>
    </xf>
    <xf numFmtId="40" fontId="29" fillId="9" borderId="7" xfId="0" applyFont="1" applyFill="1" applyBorder="1">
      <alignment horizontal="center" vertical="center" wrapText="1"/>
    </xf>
    <xf numFmtId="0" fontId="29" fillId="9" borderId="7" xfId="0" applyNumberFormat="1" applyFont="1" applyFill="1" applyBorder="1">
      <alignment horizontal="center" vertical="center" wrapText="1"/>
    </xf>
    <xf numFmtId="40" fontId="10" fillId="3" borderId="0" xfId="0" applyFont="1" applyFill="1" applyBorder="1" applyAlignment="1">
      <alignment horizontal="left" vertical="center" indent="1"/>
    </xf>
    <xf numFmtId="0" fontId="10" fillId="3" borderId="0" xfId="0" applyNumberFormat="1" applyFont="1" applyFill="1">
      <alignment horizontal="center" vertical="center" wrapText="1"/>
    </xf>
    <xf numFmtId="40" fontId="31" fillId="8" borderId="0" xfId="4" applyNumberFormat="1" applyFont="1" applyFill="1" applyAlignment="1">
      <alignment horizontal="center" vertical="center" wrapText="1"/>
    </xf>
    <xf numFmtId="40" fontId="32" fillId="0" borderId="0" xfId="0" applyFont="1">
      <alignment horizontal="center" vertical="center" wrapText="1"/>
    </xf>
    <xf numFmtId="40" fontId="33" fillId="8" borderId="0" xfId="4" applyNumberFormat="1" applyFont="1" applyFill="1" applyAlignment="1">
      <alignment horizontal="left" vertical="center" indent="1"/>
    </xf>
    <xf numFmtId="40" fontId="19" fillId="3" borderId="7" xfId="12" applyNumberFormat="1" applyFont="1" applyFill="1" applyBorder="1" applyAlignment="1">
      <alignment horizontal="left" vertical="center" indent="1"/>
    </xf>
    <xf numFmtId="40" fontId="19" fillId="3" borderId="7" xfId="0" applyFont="1" applyFill="1" applyBorder="1">
      <alignment horizontal="center" vertical="center" wrapText="1"/>
    </xf>
    <xf numFmtId="0" fontId="15" fillId="0" borderId="0" xfId="5" applyFont="1" applyFill="1" applyAlignment="1">
      <alignment horizontal="center" vertical="center"/>
    </xf>
    <xf numFmtId="40" fontId="30" fillId="7" borderId="0" xfId="0" applyFont="1" applyFill="1" applyAlignment="1">
      <alignment horizontal="center" vertical="center" wrapText="1"/>
    </xf>
    <xf numFmtId="40" fontId="21" fillId="3" borderId="5" xfId="0" applyFont="1" applyFill="1" applyBorder="1" applyAlignment="1">
      <alignment horizontal="left" vertical="center" wrapText="1" indent="1"/>
    </xf>
    <xf numFmtId="40" fontId="21" fillId="3" borderId="2" xfId="0" applyFont="1" applyFill="1" applyBorder="1" applyAlignment="1">
      <alignment horizontal="left" vertical="center" wrapText="1" indent="1"/>
    </xf>
    <xf numFmtId="40" fontId="11" fillId="3" borderId="3" xfId="0" applyFont="1" applyFill="1" applyBorder="1" applyAlignment="1">
      <alignment horizontal="center" vertical="center" wrapText="1"/>
    </xf>
    <xf numFmtId="40" fontId="22" fillId="3" borderId="3" xfId="0" applyFont="1" applyFill="1" applyBorder="1" applyAlignment="1">
      <alignment horizontal="left" vertical="center" wrapText="1" indent="1"/>
    </xf>
    <xf numFmtId="40" fontId="22" fillId="3" borderId="2" xfId="0" applyFont="1" applyFill="1" applyBorder="1" applyAlignment="1">
      <alignment horizontal="left" vertical="center" wrapText="1" indent="1"/>
    </xf>
    <xf numFmtId="40" fontId="23" fillId="7" borderId="0" xfId="0" applyFont="1" applyFill="1" applyAlignment="1">
      <alignment horizontal="center" vertical="center" wrapText="1"/>
    </xf>
    <xf numFmtId="40" fontId="23" fillId="3" borderId="5" xfId="0" applyFont="1" applyFill="1" applyBorder="1" applyAlignment="1">
      <alignment horizontal="center" vertical="center" wrapText="1"/>
    </xf>
    <xf numFmtId="40" fontId="23" fillId="3" borderId="3" xfId="0" applyFont="1" applyFill="1" applyBorder="1" applyAlignment="1">
      <alignment horizontal="center" vertical="center" wrapText="1"/>
    </xf>
    <xf numFmtId="40" fontId="23" fillId="3" borderId="2" xfId="0" applyFont="1" applyFill="1" applyBorder="1" applyAlignment="1">
      <alignment horizontal="center" vertical="center" wrapText="1"/>
    </xf>
  </cellXfs>
  <cellStyles count="14">
    <cellStyle name="60% - Accent4" xfId="3" builtinId="44" customBuiltin="1"/>
    <cellStyle name="Comma" xfId="9" builtinId="3" customBuiltin="1"/>
    <cellStyle name="Date" xfId="11" xr:uid="{00000000-0005-0000-0000-000003000000}"/>
    <cellStyle name="Heading 1" xfId="4" builtinId="16" customBuiltin="1"/>
    <cellStyle name="Heading 2" xfId="5" builtinId="17" customBuiltin="1"/>
    <cellStyle name="Heading 3" xfId="6" builtinId="18" customBuiltin="1"/>
    <cellStyle name="Heading 4" xfId="2" builtinId="19" customBuiltin="1"/>
    <cellStyle name="Input" xfId="12" builtinId="20" customBuiltin="1"/>
    <cellStyle name="Normal" xfId="0" builtinId="0" customBuiltin="1"/>
    <cellStyle name="Output" xfId="13" builtinId="21" customBuiltin="1"/>
    <cellStyle name="Percent" xfId="10" builtinId="5" customBuiltin="1"/>
    <cellStyle name="Title" xfId="1" builtinId="15" customBuiltin="1"/>
    <cellStyle name="Total" xfId="7" builtinId="25" customBuiltin="1"/>
    <cellStyle name="Warning Text" xfId="8" builtinId="11" customBuiltin="1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name val="Century Gothic"/>
        <family val="2"/>
        <scheme val="none"/>
      </font>
      <fill>
        <patternFill patternType="solid">
          <fgColor indexed="64"/>
          <bgColor rgb="FFCA955C"/>
        </patternFill>
      </fill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 patternType="solid">
          <fgColor indexed="64"/>
          <bgColor rgb="FFCA955C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DDFB3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DDFB3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DDFB3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DDFB3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DDFB3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DDFB3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CA955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numFmt numFmtId="166" formatCode="#,##0.00;[Red]\-#,##0.00"/>
      <fill>
        <patternFill patternType="solid">
          <fgColor indexed="64"/>
          <bgColor rgb="FFEDDFB3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EDDFB3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EDDFB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>
          <fgColor indexed="64"/>
          <bgColor rgb="FFEDDFB3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EDDFB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>
          <fgColor indexed="64"/>
          <bgColor rgb="FFEDDFB3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solid">
          <fgColor indexed="64"/>
          <bgColor rgb="FFEDDFB3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rgb="FFEDDFB3"/>
        </patternFill>
      </fill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DDFB3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>
          <fgColor indexed="64"/>
          <bgColor rgb="FFEDDFB3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FDF8"/>
        <name val="Century Gothic"/>
        <family val="2"/>
        <scheme val="none"/>
      </font>
      <fill>
        <patternFill>
          <fgColor indexed="64"/>
          <bgColor rgb="FFCA955C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solid">
          <fgColor indexed="64"/>
          <bgColor rgb="FFCA955C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solid">
          <fgColor indexed="64"/>
          <bgColor rgb="FFCA955C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fill>
        <patternFill patternType="solid">
          <fgColor indexed="64"/>
          <bgColor rgb="FFCA955C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none"/>
      </font>
      <numFmt numFmtId="166" formatCode="#,##0.00;[Red]\-#,##0.00"/>
      <fill>
        <patternFill patternType="solid">
          <fgColor indexed="64"/>
          <bgColor rgb="FFCA955C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CA955C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 patternType="solid">
          <fgColor indexed="64"/>
          <bgColor rgb="FFCA955C"/>
        </patternFill>
      </fill>
      <alignment vertical="center" textRotation="0" indent="0" justifyLastLine="0" shrinkToFit="0" readingOrder="0"/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6" tint="-0.49803155613879818"/>
          </stop>
          <stop position="1">
            <color theme="6" tint="-0.25098422193060094"/>
          </stop>
        </gradient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5" xr9:uid="{00000000-0011-0000-FFFF-FFFF00000000}">
      <tableStyleElement type="wholeTable" dxfId="73"/>
      <tableStyleElement type="headerRow" dxfId="72"/>
      <tableStyleElement type="totalRow" dxfId="71"/>
      <tableStyleElement type="lastColumn" dxfId="70"/>
      <tableStyleElement type="secondRowStripe" dxfId="69"/>
    </tableStyle>
  </tableStyles>
  <colors>
    <mruColors>
      <color rgb="FFEDDFB3"/>
      <color rgb="FF76BA99"/>
      <color rgb="FFCA955C"/>
      <color rgb="FFFFFDF8"/>
      <color rgb="FFEEEADE"/>
      <color rgb="FF44382C"/>
      <color rgb="FFA7937B"/>
      <color rgb="FFF2F2F2"/>
      <color rgb="FF5A5044"/>
      <color rgb="FF25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  <a:latin typeface="Century Gothic" panose="020B0502020202020204" pitchFamily="34" charset="0"/>
              </a:rPr>
              <a:t>BUDGET OVERVIEW</a:t>
            </a:r>
          </a:p>
        </c:rich>
      </c:tx>
      <c:layout>
        <c:manualLayout>
          <c:xMode val="edge"/>
          <c:yMode val="edge"/>
          <c:x val="0.34261960761592303"/>
          <c:y val="4.021722123444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Budget Summary'!$C$5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rgbClr val="CA955C"/>
            </a:solidFill>
            <a:ln w="0">
              <a:noFill/>
            </a:ln>
            <a:effectLst>
              <a:outerShdw blurRad="63500" dist="25400" dir="5400000" rotWithShape="0">
                <a:srgbClr val="000000">
                  <a:alpha val="43000"/>
                </a:srgbClr>
              </a:outerShdw>
            </a:effectLst>
            <a:scene3d>
              <a:camera prst="orthographicFront">
                <a:rot lat="0" lon="0" rev="0"/>
              </a:camera>
              <a:lightRig rig="glow" dir="t">
                <a:rot lat="0" lon="0" rev="13200000"/>
              </a:lightRig>
            </a:scene3d>
            <a:sp3d prstMaterial="dkEdge">
              <a:bevelT w="63500" h="50800" prst="relaxedInset"/>
            </a:sp3d>
          </c:spPr>
          <c:invertIfNegative val="0"/>
          <c:cat>
            <c:strRef>
              <c:f>'Monthly Budget Summary'!$B$6:$B$8</c:f>
              <c:strCache>
                <c:ptCount val="3"/>
                <c:pt idx="0">
                  <c:v>Income</c:v>
                </c:pt>
                <c:pt idx="1">
                  <c:v>Personnel Expenses</c:v>
                </c:pt>
                <c:pt idx="2">
                  <c:v>Operating Expenses</c:v>
                </c:pt>
              </c:strCache>
            </c:strRef>
          </c:cat>
          <c:val>
            <c:numRef>
              <c:f>'Monthly Budget Summary'!$C$6:$C$8</c:f>
              <c:numCache>
                <c:formatCode>#,##0.00_);[Red]\(#,##0.00\)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'Monthly Budget Summary'!$D$5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EDDFB3"/>
            </a:solidFill>
            <a:ln>
              <a:noFill/>
            </a:ln>
            <a:effectLst>
              <a:outerShdw blurRad="63500" dist="25400" dir="5400000" rotWithShape="0">
                <a:srgbClr val="000000">
                  <a:alpha val="43000"/>
                </a:srgbClr>
              </a:outerShdw>
            </a:effectLst>
            <a:scene3d>
              <a:camera prst="orthographicFront">
                <a:rot lat="0" lon="0" rev="0"/>
              </a:camera>
              <a:lightRig rig="glow" dir="t">
                <a:rot lat="0" lon="0" rev="13200000"/>
              </a:lightRig>
            </a:scene3d>
            <a:sp3d prstMaterial="dkEdge">
              <a:bevelT w="63500" h="50800" prst="relaxedInset"/>
            </a:sp3d>
          </c:spPr>
          <c:invertIfNegative val="0"/>
          <c:cat>
            <c:strRef>
              <c:f>'Monthly Budget Summary'!$B$6:$B$8</c:f>
              <c:strCache>
                <c:ptCount val="3"/>
                <c:pt idx="0">
                  <c:v>Income</c:v>
                </c:pt>
                <c:pt idx="1">
                  <c:v>Personnel Expenses</c:v>
                </c:pt>
                <c:pt idx="2">
                  <c:v>Operating Expenses</c:v>
                </c:pt>
              </c:strCache>
            </c:strRef>
          </c:cat>
          <c:val>
            <c:numRef>
              <c:f>'Monthly Budget Summary'!$D$6:$D$8</c:f>
              <c:numCache>
                <c:formatCode>#,##0.00_);[Red]\(#,##0.00\)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511108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40874127963295243"/>
          <c:y val="0.93801452882905767"/>
          <c:w val="0.23385176308549177"/>
          <c:h val="4.1096023374436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76BA99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261936</xdr:colOff>
      <xdr:row>3</xdr:row>
      <xdr:rowOff>428625</xdr:rowOff>
    </xdr:from>
    <xdr:to>
      <xdr:col>17</xdr:col>
      <xdr:colOff>440530</xdr:colOff>
      <xdr:row>17</xdr:row>
      <xdr:rowOff>416717</xdr:rowOff>
    </xdr:to>
    <xdr:graphicFrame macro="">
      <xdr:nvGraphicFramePr>
        <xdr:cNvPr id="3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p5Expenses" displayName="Top5Expenses" ref="B12:E18" totalsRowCount="1" headerRowDxfId="61" dataDxfId="60" totalsRowDxfId="59" headerRowCellStyle="Heading 1" dataCellStyle="Normal" totalsRowCellStyle="Normal">
  <tableColumns count="4">
    <tableColumn id="1" xr3:uid="{00000000-0010-0000-0100-000001000000}" name="ACTUAL EXPENSES" totalsRowLabel="Total" dataDxfId="58" totalsRowDxfId="57" dataCellStyle="Input" totalsRowCellStyle="Input">
      <calculatedColumnFormula>INDEX(OperatingExpenses[],MATCH(Top5Expenses[[#This Row],[AMOUNT]],OperatingExpenses[TOP 5 AMOUNT],0),1)</calculatedColumnFormula>
    </tableColumn>
    <tableColumn id="2" xr3:uid="{00000000-0010-0000-0100-000002000000}" name="AMOUNT" totalsRowFunction="sum" dataDxfId="56" totalsRowDxfId="55" dataCellStyle="Normal"/>
    <tableColumn id="3" xr3:uid="{00000000-0010-0000-0100-000003000000}" name="% OF EXPENSES" totalsRowFunction="sum" dataDxfId="54" totalsRowDxfId="53" dataCellStyle="Percent" totalsRowCellStyle="Percent">
      <calculatedColumnFormula>Top5Expenses[[#This Row],[AMOUNT]]/$D$8</calculatedColumnFormula>
    </tableColumn>
    <tableColumn id="4" xr3:uid="{00000000-0010-0000-0100-000004000000}" name="15% REDUCTION" totalsRowFunction="sum" dataDxfId="52" totalsRowDxfId="51" dataCellStyle="Normal">
      <calculatedColumnFormula>Top5Expenses[[#This Row],[AMOUNT]]*0.15</calculatedColumnFormula>
    </tableColumn>
  </tableColumns>
  <tableStyleInfo name="Monthly Budget" showFirstColumn="0" showLastColumn="0" showRowStripes="1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le2" displayName="Table2" ref="B5:E9" totalsRowCount="1" headerRowDxfId="50" dataDxfId="49" totalsRowDxfId="48" headerRowCellStyle="Heading 1">
  <autoFilter ref="B5:E8" xr:uid="{47B637C1-818B-4BED-881E-062FC4FD7398}"/>
  <tableColumns count="4">
    <tableColumn id="1" xr3:uid="{1F3E0BC5-EBB5-4EC3-A58F-4EC1C5D18EDD}" name="BUDGET TOTALS" totalsRowLabel="Balance" dataDxfId="47" totalsRowDxfId="46" dataCellStyle="Input" totalsRowCellStyle="Input"/>
    <tableColumn id="2" xr3:uid="{97762248-6052-4C5E-B7CD-C84E3157FFDA}" name="ESTIMATED" totalsRowFunction="custom" dataDxfId="45" totalsRowDxfId="44">
      <totalsRowFormula>C6-C7-C8</totalsRowFormula>
    </tableColumn>
    <tableColumn id="3" xr3:uid="{4B6AA04A-DDC8-43A6-A51B-A82E80AD793F}" name="ACTUAL" totalsRowFunction="custom" dataDxfId="43" totalsRowDxfId="42">
      <totalsRowFormula>D6-D7-D8</totalsRowFormula>
    </tableColumn>
    <tableColumn id="4" xr3:uid="{421FA974-B591-456B-8462-4F763A15D3C5}" name="DIFFERENCE" totalsRowFunction="sum" dataDxfId="41" totalsRowDxfId="40" dataCellStyle="Output" totalsRowCellStyle="Output"/>
  </tableColumns>
  <tableStyleInfo name="Monthly Budget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8352097-89F9-4F4B-A651-608391589738}" name="Income5" displayName="Income5" ref="B20:F24" totalsRowCount="1" headerRowDxfId="39" dataDxfId="38" totalsRowDxfId="37" headerRowCellStyle="Heading 1" dataCellStyle="Normal" totalsRowCellStyle="Normal">
  <autoFilter ref="B20:F23" xr:uid="{D8352097-89F9-4F4B-A651-608391589738}"/>
  <tableColumns count="5">
    <tableColumn id="1" xr3:uid="{8CFBE2D3-2DCA-416C-A129-C53483EAD4CF}" name="INCOME" totalsRowLabel="Total Income" dataDxfId="36" totalsRowDxfId="35" dataCellStyle="Input" totalsRowCellStyle="Input"/>
    <tableColumn id="2" xr3:uid="{A824D459-5E9F-4E56-A105-E294E6B82DDC}" name="ESTIMATED" totalsRowFunction="sum" dataDxfId="34" totalsRowDxfId="33" dataCellStyle="Normal" totalsRowCellStyle="Normal"/>
    <tableColumn id="3" xr3:uid="{CD082BAB-BF7B-474D-B22C-0E8798108945}" name="ACTUAL" totalsRowFunction="sum" dataDxfId="32" totalsRowDxfId="31" dataCellStyle="Normal" totalsRowCellStyle="Normal"/>
    <tableColumn id="5" xr3:uid="{82A44592-E526-499D-8FAB-87B470BE59E6}" name="TOP 5 AMOUNT" dataDxfId="30" totalsRowDxfId="29" dataCellStyle="Normal" totalsRowCellStyle="Normal">
      <calculatedColumnFormula>Income5[[#This Row],[ACTUAL]]+(10^-6)*ROW(Income5[[#This Row],[ACTUAL]])</calculatedColumnFormula>
    </tableColumn>
    <tableColumn id="4" xr3:uid="{8676A50E-C0A1-422E-B798-D901C7083FD8}" name="DIFFERENCE" totalsRowFunction="sum" dataDxfId="28" totalsRowDxfId="27" dataCellStyle="Normal" totalsRowCellStyle="Normal">
      <calculatedColumnFormula>Income5[[#This Row],[ACTUAL]]-Income5[[#This Row],[ESTIMATED]]</calculatedColumnFormula>
    </tableColumn>
  </tableColumns>
  <tableStyleInfo name="Monthly Budge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A7:E22" totalsRowCount="1" headerRowDxfId="26" dataDxfId="25" totalsRowDxfId="24" headerRowCellStyle="Heading 1" dataCellStyle="Normal" totalsRowCellStyle="Normal">
  <autoFilter ref="A7:E21" xr:uid="{00000000-0009-0000-0100-000007000000}"/>
  <tableColumns count="5">
    <tableColumn id="1" xr3:uid="{00000000-0010-0000-0300-000001000000}" name="PERSONNEL EXPENSES" totalsRowLabel="Other" dataDxfId="23" totalsRowDxfId="22" dataCellStyle="Input"/>
    <tableColumn id="2" xr3:uid="{00000000-0010-0000-0300-000002000000}" name="ESTIMATED" dataDxfId="21" totalsRowDxfId="20" dataCellStyle="Normal"/>
    <tableColumn id="3" xr3:uid="{00000000-0010-0000-0300-000003000000}" name="ACTUAL" dataDxfId="19" totalsRowDxfId="18" dataCellStyle="Normal"/>
    <tableColumn id="4" xr3:uid="{00000000-0010-0000-0300-000004000000}" name="TOP 5 AMOUNT" dataDxfId="17" totalsRowDxfId="16" dataCellStyle="Normal">
      <calculatedColumnFormula>PersonnelExpenses[[#This Row],[ACTUAL]]+(10^-6)*ROW(PersonnelExpenses[[#This Row],[ACTUAL]])</calculatedColumnFormula>
    </tableColumn>
    <tableColumn id="5" xr3:uid="{00000000-0010-0000-0300-000005000000}" name="DIFFERENCE" dataDxfId="15" totalsRowDxfId="14" dataCellStyle="Normal">
      <calculatedColumnFormula>PersonnelExpenses[[#This Row],[ESTIMATED]]-PersonnelExpenses[[#This Row],[ACTUAL]]</calculatedColumnFormula>
    </tableColumn>
  </tableColumns>
  <tableStyleInfo name="Monthly Budget" showFirstColumn="0" showLastColumn="0" showRowStripes="1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A5:E25" totalsRowShown="0" headerRowDxfId="12" dataDxfId="11" totalsRowDxfId="10" headerRowCellStyle="Heading 1" dataCellStyle="Normal">
  <autoFilter ref="A5:E25" xr:uid="{00000000-0009-0000-0100-000009000000}"/>
  <sortState ref="A13:E29">
    <sortCondition ref="A17:A34"/>
  </sortState>
  <tableColumns count="5">
    <tableColumn id="1" xr3:uid="{00000000-0010-0000-0400-000001000000}" name="OPERATING EXPENSES" dataDxfId="9" totalsRowDxfId="8" dataCellStyle="Input"/>
    <tableColumn id="2" xr3:uid="{00000000-0010-0000-0400-000002000000}" name="ESTIMATED" dataDxfId="7" totalsRowDxfId="6" dataCellStyle="Normal"/>
    <tableColumn id="3" xr3:uid="{00000000-0010-0000-0400-000003000000}" name="ACTUAL" dataDxfId="5" totalsRowDxfId="4" dataCellStyle="Normal"/>
    <tableColumn id="5" xr3:uid="{00000000-0010-0000-0400-000005000000}" name="TOP 5 AMOUNT" dataDxfId="3" totalsRowDxfId="2" dataCellStyle="Normal">
      <calculatedColumnFormula>OperatingExpenses[[#This Row],[ACTUAL]]+(10^-6)*ROW(OperatingExpenses[[#This Row],[ACTUAL]])</calculatedColumnFormula>
    </tableColumn>
    <tableColumn id="4" xr3:uid="{00000000-0010-0000-0400-000004000000}" name="DIFFERENCE" dataDxfId="1" totalsRowDxfId="0" dataCellStyle="Normal">
      <calculatedColumnFormula>OperatingExpenses[[#This Row],[ESTIMATED]]-OperatingExpenses[[#This Row],[ACTUAL]]</calculatedColumnFormula>
    </tableColumn>
  </tableColumns>
  <tableStyleInfo name="Monthly Budget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X43"/>
  <sheetViews>
    <sheetView showGridLines="0" topLeftCell="A7" zoomScale="80" zoomScaleNormal="80" zoomScaleSheetLayoutView="39" workbookViewId="0">
      <selection activeCell="Y30" sqref="Y30"/>
    </sheetView>
  </sheetViews>
  <sheetFormatPr defaultColWidth="9" defaultRowHeight="16.5" customHeight="1" x14ac:dyDescent="0.35"/>
  <cols>
    <col min="1" max="1" width="4.125" style="23" customWidth="1"/>
    <col min="2" max="2" width="29.125" style="55" customWidth="1"/>
    <col min="3" max="5" width="19" style="3" customWidth="1"/>
    <col min="6" max="6" width="18.5" style="3" customWidth="1"/>
    <col min="7" max="17" width="9" style="3"/>
    <col min="18" max="18" width="6" style="3" customWidth="1"/>
    <col min="19" max="19" width="4.375" style="3" customWidth="1"/>
    <col min="20" max="16384" width="9" style="3"/>
  </cols>
  <sheetData>
    <row r="1" spans="1:24" s="2" customFormat="1" ht="76.5" customHeight="1" x14ac:dyDescent="0.35">
      <c r="A1" s="21"/>
      <c r="B1" s="68" t="s">
        <v>42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1"/>
    </row>
    <row r="2" spans="1:24" s="21" customFormat="1" ht="35.1" customHeight="1" x14ac:dyDescent="0.35">
      <c r="B2" s="5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4" s="2" customFormat="1" ht="35.1" customHeight="1" x14ac:dyDescent="0.35">
      <c r="A3" s="24"/>
      <c r="B3" s="69" t="s">
        <v>48</v>
      </c>
      <c r="C3" s="70"/>
      <c r="D3" s="71"/>
      <c r="E3" s="71"/>
      <c r="F3" s="71"/>
      <c r="G3" s="27"/>
      <c r="H3" s="69" t="s">
        <v>49</v>
      </c>
      <c r="I3" s="72"/>
      <c r="J3" s="72"/>
      <c r="K3" s="72"/>
      <c r="L3" s="73"/>
      <c r="M3" s="25"/>
      <c r="N3" s="25"/>
      <c r="O3" s="25"/>
      <c r="P3" s="25"/>
      <c r="Q3" s="25"/>
      <c r="R3" s="26"/>
      <c r="S3" s="1"/>
    </row>
    <row r="4" spans="1:24" ht="35.1" customHeight="1" x14ac:dyDescent="0.35">
      <c r="B4" s="5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4"/>
      <c r="W4" s="4"/>
      <c r="X4" s="4"/>
    </row>
    <row r="5" spans="1:24" s="47" customFormat="1" ht="35.1" customHeight="1" x14ac:dyDescent="0.35">
      <c r="A5" s="46"/>
      <c r="B5" s="53" t="s">
        <v>27</v>
      </c>
      <c r="C5" s="6" t="s">
        <v>18</v>
      </c>
      <c r="D5" s="6" t="s">
        <v>19</v>
      </c>
      <c r="E5" s="6" t="s">
        <v>20</v>
      </c>
      <c r="S5" s="48"/>
    </row>
    <row r="6" spans="1:24" ht="35.1" customHeight="1" x14ac:dyDescent="0.35">
      <c r="B6" s="49" t="s">
        <v>15</v>
      </c>
      <c r="C6" s="7"/>
      <c r="D6" s="7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4"/>
      <c r="U6" s="4"/>
      <c r="V6" s="4"/>
      <c r="W6" s="4"/>
      <c r="X6" s="4"/>
    </row>
    <row r="7" spans="1:24" ht="35.1" customHeight="1" x14ac:dyDescent="0.35">
      <c r="B7" s="50" t="s">
        <v>44</v>
      </c>
      <c r="C7" s="9">
        <f>PersonnelExpenses[[#Totals],[ESTIMATED]]</f>
        <v>0</v>
      </c>
      <c r="D7" s="9">
        <f>PersonnelExpenses[[#Totals],[ACTUAL]]</f>
        <v>0</v>
      </c>
      <c r="E7" s="10">
        <f>IF('Monthly Budget Summary'!$B7="Income",'Monthly Budget Summary'!$D7-'Monthly Budget Summary'!$C7,'Monthly Budget Summary'!$C7-'Monthly Budget Summary'!$D7)</f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4"/>
      <c r="U7" s="4"/>
      <c r="V7" s="4"/>
      <c r="W7" s="4"/>
      <c r="X7" s="4"/>
    </row>
    <row r="8" spans="1:24" ht="35.1" customHeight="1" x14ac:dyDescent="0.35">
      <c r="B8" s="49" t="s">
        <v>45</v>
      </c>
      <c r="C8" s="7" t="e">
        <f>OperatingExpenses[[#Totals],[ESTIMATED]]</f>
        <v>#REF!</v>
      </c>
      <c r="D8" s="7" t="e">
        <f>OperatingExpenses[[#Totals],[ACTUAL]]</f>
        <v>#REF!</v>
      </c>
      <c r="E8" s="8" t="e">
        <f>IF('Monthly Budget Summary'!$B8="Income",'Monthly Budget Summary'!$D8-'Monthly Budget Summary'!$C8,'Monthly Budget Summary'!$C8-'Monthly Budget Summary'!$D8)</f>
        <v>#REF!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4"/>
      <c r="U8" s="4"/>
      <c r="V8" s="4"/>
      <c r="W8" s="4"/>
      <c r="X8" s="4"/>
    </row>
    <row r="9" spans="1:24" ht="35.1" customHeight="1" x14ac:dyDescent="0.35">
      <c r="B9" s="54" t="s">
        <v>50</v>
      </c>
      <c r="C9" s="9" t="e">
        <f>C6-C7-C8</f>
        <v>#REF!</v>
      </c>
      <c r="D9" s="9" t="e">
        <f>D6-D7-D8</f>
        <v>#REF!</v>
      </c>
      <c r="E9" s="10" t="e">
        <f>SUBTOTAL(109,Table2[DIFFERENCE])</f>
        <v>#REF!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  <c r="T9" s="4"/>
      <c r="U9" s="4"/>
      <c r="V9" s="4"/>
      <c r="W9" s="4"/>
      <c r="X9" s="4"/>
    </row>
    <row r="10" spans="1:24" ht="35.1" customHeight="1" x14ac:dyDescent="0.3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4"/>
      <c r="U10" s="4"/>
      <c r="V10" s="4"/>
      <c r="W10" s="4"/>
      <c r="X10" s="4"/>
    </row>
    <row r="11" spans="1:24" ht="35.1" customHeight="1" x14ac:dyDescent="0.35">
      <c r="B11" s="67" t="s">
        <v>46</v>
      </c>
      <c r="C11" s="67"/>
      <c r="D11" s="67"/>
      <c r="E11" s="6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  <c r="T11" s="4"/>
      <c r="U11" s="4"/>
      <c r="V11" s="4"/>
      <c r="W11" s="4"/>
      <c r="X11" s="4"/>
    </row>
    <row r="12" spans="1:24" s="44" customFormat="1" ht="35.1" customHeight="1" x14ac:dyDescent="0.35">
      <c r="A12" s="41"/>
      <c r="B12" s="28" t="s">
        <v>47</v>
      </c>
      <c r="C12" s="20" t="s">
        <v>25</v>
      </c>
      <c r="D12" s="20" t="s">
        <v>26</v>
      </c>
      <c r="E12" s="20" t="s">
        <v>28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5"/>
      <c r="T12" s="42"/>
      <c r="U12" s="42"/>
      <c r="V12" s="42"/>
      <c r="W12" s="42"/>
      <c r="X12" s="42"/>
    </row>
    <row r="13" spans="1:24" ht="35.1" customHeight="1" x14ac:dyDescent="0.35">
      <c r="B13" s="49" t="str">
        <f>INDEX(OperatingExpenses[],MATCH(Top5Expenses[[#This Row],[AMOUNT]],OperatingExpenses[TOP 5 AMOUNT],0),1)</f>
        <v>Maintenance and repairs</v>
      </c>
      <c r="C13" s="11">
        <f>LARGE(OperatingExpenses[TOP 5 AMOUNT],1)</f>
        <v>4600.0000149999996</v>
      </c>
      <c r="D13" s="12" t="e">
        <f>Top5Expenses[[#This Row],[AMOUNT]]/$D$8</f>
        <v>#REF!</v>
      </c>
      <c r="E13" s="11">
        <f>Top5Expenses[[#This Row],[AMOUNT]]*0.15</f>
        <v>690.00000224999997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  <c r="T13" s="4"/>
      <c r="U13" s="4"/>
      <c r="V13" s="4"/>
      <c r="W13" s="4"/>
      <c r="X13" s="4"/>
    </row>
    <row r="14" spans="1:24" ht="35.1" customHeight="1" x14ac:dyDescent="0.35">
      <c r="B14" s="50" t="str">
        <f>INDEX(OperatingExpenses[],MATCH(Top5Expenses[[#This Row],[AMOUNT]],OperatingExpenses[TOP 5 AMOUNT],0),1)</f>
        <v>Supplies</v>
      </c>
      <c r="C14" s="13">
        <f>LARGE(OperatingExpenses[TOP 5 AMOUNT],2)</f>
        <v>4500.0000209999998</v>
      </c>
      <c r="D14" s="14" t="e">
        <f>Top5Expenses[[#This Row],[AMOUNT]]/$D$8</f>
        <v>#REF!</v>
      </c>
      <c r="E14" s="13">
        <f>Top5Expenses[[#This Row],[AMOUNT]]*0.15</f>
        <v>675.00000315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4"/>
      <c r="U14" s="4"/>
      <c r="V14" s="4"/>
      <c r="W14" s="4"/>
      <c r="X14" s="4"/>
    </row>
    <row r="15" spans="1:24" ht="35.1" customHeight="1" x14ac:dyDescent="0.35">
      <c r="B15" s="49" t="str">
        <f>INDEX(OperatingExpenses[],MATCH(Top5Expenses[[#This Row],[AMOUNT]],OperatingExpenses[TOP 5 AMOUNT],0),1)</f>
        <v>Rent or mortgage</v>
      </c>
      <c r="C15" s="11">
        <f>LARGE(OperatingExpenses[TOP 5 AMOUNT],3)</f>
        <v>4500.0000179999997</v>
      </c>
      <c r="D15" s="12" t="e">
        <f>Top5Expenses[[#This Row],[AMOUNT]]/$D$8</f>
        <v>#REF!</v>
      </c>
      <c r="E15" s="11">
        <f>Top5Expenses[[#This Row],[AMOUNT]]*0.15</f>
        <v>675.00000269999998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4"/>
      <c r="U15" s="4"/>
      <c r="V15" s="4"/>
      <c r="W15" s="4"/>
      <c r="X15" s="4"/>
    </row>
    <row r="16" spans="1:24" ht="35.1" customHeight="1" x14ac:dyDescent="0.35">
      <c r="B16" s="50" t="str">
        <f>INDEX(OperatingExpenses[],MATCH(Top5Expenses[[#This Row],[AMOUNT]],OperatingExpenses[TOP 5 AMOUNT],0),1)</f>
        <v>Taxes</v>
      </c>
      <c r="C16" s="13">
        <f>LARGE(OperatingExpenses[TOP 5 AMOUNT],4)</f>
        <v>3200.0000220000002</v>
      </c>
      <c r="D16" s="14" t="e">
        <f>Top5Expenses[[#This Row],[AMOUNT]]/$D$8</f>
        <v>#REF!</v>
      </c>
      <c r="E16" s="13">
        <f>Top5Expenses[[#This Row],[AMOUNT]]*0.15</f>
        <v>480.0000033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4"/>
      <c r="U16" s="4"/>
      <c r="V16" s="4"/>
      <c r="W16" s="4"/>
      <c r="X16" s="4"/>
    </row>
    <row r="17" spans="1:24" ht="35.1" customHeight="1" x14ac:dyDescent="0.35">
      <c r="B17" s="49" t="str">
        <f>INDEX(OperatingExpenses[],MATCH(Top5Expenses[[#This Row],[AMOUNT]],OperatingExpenses[TOP 5 AMOUNT],0),1)</f>
        <v>Advertising</v>
      </c>
      <c r="C17" s="11">
        <f>LARGE(OperatingExpenses[TOP 5 AMOUNT],5)</f>
        <v>2500.0000060000002</v>
      </c>
      <c r="D17" s="12" t="e">
        <f>Top5Expenses[[#This Row],[AMOUNT]]/$D$8</f>
        <v>#REF!</v>
      </c>
      <c r="E17" s="11">
        <f>Top5Expenses[[#This Row],[AMOUNT]]*0.15</f>
        <v>375.00000090000003</v>
      </c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U17" s="4"/>
      <c r="V17" s="4"/>
      <c r="W17" s="4"/>
      <c r="X17" s="4"/>
    </row>
    <row r="18" spans="1:24" ht="35.1" customHeight="1" x14ac:dyDescent="0.35">
      <c r="B18" s="56" t="s">
        <v>14</v>
      </c>
      <c r="C18" s="15">
        <f>SUBTOTAL(109,Top5Expenses[AMOUNT])</f>
        <v>19300.000081999999</v>
      </c>
      <c r="D18" s="16" t="e">
        <f>SUBTOTAL(109,Top5Expenses[% OF EXPENSES])</f>
        <v>#REF!</v>
      </c>
      <c r="E18" s="15">
        <f>SUBTOTAL(109,Top5Expenses[15% REDUCTION])</f>
        <v>2895.0000123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17"/>
      <c r="Q18" s="17"/>
      <c r="R18" s="4"/>
      <c r="S18" s="4"/>
      <c r="T18" s="4"/>
      <c r="U18" s="4"/>
      <c r="V18" s="4"/>
      <c r="W18" s="4"/>
      <c r="X18" s="4"/>
    </row>
    <row r="19" spans="1:24" ht="35.1" customHeight="1" x14ac:dyDescent="0.3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7"/>
      <c r="Q19" s="17"/>
      <c r="R19" s="4"/>
      <c r="S19" s="4"/>
      <c r="T19" s="4"/>
      <c r="U19" s="4"/>
      <c r="V19" s="4"/>
      <c r="W19" s="4"/>
      <c r="X19" s="4"/>
    </row>
    <row r="20" spans="1:24" s="44" customFormat="1" ht="35.1" customHeight="1" x14ac:dyDescent="0.35">
      <c r="A20" s="41"/>
      <c r="B20" s="28" t="s">
        <v>21</v>
      </c>
      <c r="C20" s="20" t="s">
        <v>18</v>
      </c>
      <c r="D20" s="20" t="s">
        <v>19</v>
      </c>
      <c r="E20" s="20" t="s">
        <v>22</v>
      </c>
      <c r="F20" s="20" t="s">
        <v>20</v>
      </c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43"/>
      <c r="R20" s="42"/>
      <c r="S20" s="42"/>
      <c r="T20" s="42"/>
      <c r="U20" s="42"/>
      <c r="V20" s="42"/>
      <c r="W20" s="42"/>
      <c r="X20" s="42"/>
    </row>
    <row r="21" spans="1:24" ht="35.1" customHeight="1" x14ac:dyDescent="0.35">
      <c r="B21" s="49" t="s">
        <v>35</v>
      </c>
      <c r="C21" s="23">
        <v>60000</v>
      </c>
      <c r="D21" s="23">
        <v>54000</v>
      </c>
      <c r="E21" s="23">
        <f>Income5[[#This Row],[ACTUAL]]+(10^-6)*ROW(Income5[[#This Row],[ACTUAL]])</f>
        <v>54000.000021</v>
      </c>
      <c r="F21" s="23">
        <f>Income5[[#This Row],[ACTUAL]]-Income5[[#This Row],[ESTIMATED]]</f>
        <v>-6000</v>
      </c>
      <c r="G21" s="4"/>
      <c r="H21" s="4"/>
      <c r="I21" s="4"/>
      <c r="J21" s="4"/>
      <c r="K21" s="4"/>
      <c r="L21" s="4"/>
      <c r="M21" s="4"/>
      <c r="N21" s="4"/>
      <c r="O21" s="4"/>
      <c r="P21" s="17"/>
      <c r="Q21" s="17"/>
      <c r="R21" s="4"/>
      <c r="S21" s="4"/>
      <c r="T21" s="4"/>
      <c r="U21" s="4"/>
      <c r="V21" s="4"/>
      <c r="W21" s="4"/>
      <c r="X21" s="4"/>
    </row>
    <row r="22" spans="1:24" ht="35.1" customHeight="1" x14ac:dyDescent="0.35">
      <c r="B22" s="50" t="s">
        <v>36</v>
      </c>
      <c r="C22" s="31">
        <v>3000</v>
      </c>
      <c r="D22" s="31">
        <v>3000</v>
      </c>
      <c r="E22" s="31">
        <f>Income5[[#This Row],[ACTUAL]]+(10^-6)*ROW(Income5[[#This Row],[ACTUAL]])</f>
        <v>3000.0000220000002</v>
      </c>
      <c r="F22" s="31">
        <f>Income5[[#This Row],[ACTUAL]]-Income5[[#This Row],[ESTIMATED]]</f>
        <v>0</v>
      </c>
      <c r="G22" s="4"/>
      <c r="H22" s="4"/>
      <c r="I22" s="4"/>
      <c r="J22" s="4"/>
      <c r="K22" s="4"/>
      <c r="L22" s="4"/>
      <c r="M22" s="4"/>
      <c r="N22" s="4"/>
      <c r="O22" s="4"/>
      <c r="P22" s="17"/>
      <c r="Q22" s="17"/>
      <c r="R22" s="4"/>
      <c r="S22" s="4"/>
      <c r="T22" s="4"/>
      <c r="U22" s="4"/>
      <c r="V22" s="4"/>
      <c r="W22" s="4"/>
      <c r="X22" s="4"/>
    </row>
    <row r="23" spans="1:24" ht="35.1" customHeight="1" x14ac:dyDescent="0.35">
      <c r="B23" s="49" t="s">
        <v>37</v>
      </c>
      <c r="C23" s="23">
        <v>300</v>
      </c>
      <c r="D23" s="23">
        <v>450</v>
      </c>
      <c r="E23" s="23">
        <f>Income5[[#This Row],[ACTUAL]]+(10^-6)*ROW(Income5[[#This Row],[ACTUAL]])</f>
        <v>450.000023</v>
      </c>
      <c r="F23" s="23">
        <f>Income5[[#This Row],[ACTUAL]]-Income5[[#This Row],[ESTIMATED]]</f>
        <v>150</v>
      </c>
      <c r="G23" s="4"/>
      <c r="H23" s="4"/>
      <c r="I23" s="4"/>
      <c r="J23" s="4"/>
      <c r="K23" s="4"/>
      <c r="L23" s="4"/>
      <c r="M23" s="4"/>
      <c r="N23" s="4"/>
      <c r="O23" s="4"/>
      <c r="P23" s="17"/>
      <c r="Q23" s="17"/>
      <c r="R23" s="4"/>
      <c r="S23" s="4"/>
      <c r="T23" s="4"/>
      <c r="U23" s="4"/>
      <c r="V23" s="4"/>
      <c r="W23" s="4"/>
      <c r="X23" s="4"/>
    </row>
    <row r="24" spans="1:24" ht="35.1" customHeight="1" x14ac:dyDescent="0.35">
      <c r="B24" s="50" t="s">
        <v>39</v>
      </c>
      <c r="C24" s="31">
        <f>SUBTOTAL(109,Income5[ESTIMATED])</f>
        <v>63300</v>
      </c>
      <c r="D24" s="31">
        <f>SUBTOTAL(109,Income5[ACTUAL])</f>
        <v>57450</v>
      </c>
      <c r="E24" s="31"/>
      <c r="F24" s="31">
        <f>SUBTOTAL(109,Income5[DIFFERENCE])</f>
        <v>-5850</v>
      </c>
      <c r="G24" s="4"/>
      <c r="H24" s="4"/>
      <c r="I24" s="4"/>
      <c r="J24" s="4"/>
      <c r="K24" s="4"/>
      <c r="L24" s="4"/>
      <c r="M24" s="4"/>
      <c r="N24" s="4"/>
      <c r="O24" s="4"/>
      <c r="P24" s="17"/>
      <c r="Q24" s="17"/>
      <c r="R24" s="4"/>
      <c r="S24" s="4"/>
      <c r="T24" s="4"/>
      <c r="U24" s="4"/>
      <c r="V24" s="4"/>
      <c r="W24" s="4"/>
      <c r="X24" s="4"/>
    </row>
    <row r="25" spans="1:24" ht="16.5" customHeight="1" x14ac:dyDescent="0.3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7"/>
      <c r="Q25" s="17"/>
      <c r="R25" s="4"/>
      <c r="S25" s="4"/>
      <c r="T25" s="4"/>
      <c r="U25" s="4"/>
      <c r="V25" s="4"/>
      <c r="W25" s="4"/>
      <c r="X25" s="4"/>
    </row>
    <row r="26" spans="1:24" ht="16.5" customHeight="1" x14ac:dyDescent="0.3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7"/>
      <c r="Q26" s="17"/>
      <c r="R26" s="4"/>
      <c r="S26" s="4"/>
      <c r="T26" s="4"/>
      <c r="U26" s="4"/>
      <c r="V26" s="4"/>
      <c r="W26" s="4"/>
      <c r="X26" s="4"/>
    </row>
    <row r="27" spans="1:24" ht="16.5" customHeight="1" x14ac:dyDescent="0.3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7"/>
      <c r="Q27" s="17"/>
      <c r="R27" s="18"/>
      <c r="S27" s="18"/>
      <c r="T27" s="18"/>
      <c r="U27" s="4"/>
      <c r="V27" s="4"/>
      <c r="W27" s="4"/>
      <c r="X27" s="4"/>
    </row>
    <row r="28" spans="1:24" ht="16.5" customHeight="1" x14ac:dyDescent="0.3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7"/>
      <c r="Q28" s="17"/>
      <c r="R28" s="4"/>
      <c r="S28" s="4"/>
      <c r="T28" s="4"/>
      <c r="U28" s="4"/>
      <c r="V28" s="4"/>
      <c r="W28" s="4"/>
      <c r="X28" s="4"/>
    </row>
    <row r="29" spans="1:24" ht="16.5" customHeight="1" x14ac:dyDescent="0.3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7"/>
      <c r="Q29" s="17"/>
      <c r="R29" s="4"/>
      <c r="S29" s="4"/>
      <c r="T29" s="4"/>
      <c r="U29" s="4"/>
      <c r="V29" s="4"/>
      <c r="W29" s="4"/>
      <c r="X29" s="4"/>
    </row>
    <row r="30" spans="1:24" ht="16.5" customHeight="1" x14ac:dyDescent="0.3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7"/>
      <c r="Q30" s="17"/>
      <c r="R30" s="4"/>
      <c r="S30" s="4"/>
      <c r="T30" s="4"/>
      <c r="U30" s="4"/>
      <c r="V30" s="4"/>
      <c r="W30" s="4"/>
      <c r="X30" s="4"/>
    </row>
    <row r="31" spans="1:24" ht="16.5" customHeight="1" x14ac:dyDescent="0.3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7"/>
      <c r="Q31" s="17"/>
      <c r="R31" s="4"/>
      <c r="S31" s="4"/>
      <c r="T31" s="4"/>
      <c r="U31" s="4"/>
      <c r="V31" s="4"/>
      <c r="W31" s="4"/>
      <c r="X31" s="4"/>
    </row>
    <row r="32" spans="1:24" ht="16.5" customHeight="1" x14ac:dyDescent="0.3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7"/>
      <c r="Q32" s="17"/>
      <c r="R32" s="4"/>
      <c r="S32" s="4"/>
      <c r="T32" s="4"/>
      <c r="U32" s="4"/>
      <c r="V32" s="4"/>
      <c r="W32" s="4"/>
      <c r="X32" s="4"/>
    </row>
    <row r="33" spans="3:24" ht="16.5" customHeight="1" x14ac:dyDescent="0.3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7"/>
      <c r="Q33" s="17"/>
      <c r="R33" s="4"/>
      <c r="S33" s="4"/>
      <c r="T33" s="4"/>
      <c r="U33" s="4"/>
      <c r="V33" s="4"/>
      <c r="W33" s="4"/>
      <c r="X33" s="4"/>
    </row>
    <row r="34" spans="3:24" ht="16.5" customHeight="1" x14ac:dyDescent="0.3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7"/>
      <c r="Q34" s="17"/>
      <c r="R34" s="4"/>
      <c r="S34" s="4"/>
      <c r="T34" s="4"/>
      <c r="U34" s="4"/>
      <c r="V34" s="4"/>
      <c r="W34" s="4"/>
      <c r="X34" s="4"/>
    </row>
    <row r="35" spans="3:24" ht="16.5" customHeight="1" x14ac:dyDescent="0.3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7"/>
      <c r="Q35" s="17"/>
      <c r="R35" s="4"/>
      <c r="S35" s="4"/>
      <c r="T35" s="4"/>
      <c r="U35" s="4"/>
      <c r="V35" s="4"/>
      <c r="W35" s="4"/>
      <c r="X35" s="4"/>
    </row>
    <row r="36" spans="3:24" ht="16.5" customHeight="1" x14ac:dyDescent="0.3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7"/>
      <c r="Q36" s="17"/>
      <c r="R36" s="4"/>
      <c r="S36" s="4"/>
      <c r="T36" s="4"/>
      <c r="U36" s="4"/>
      <c r="V36" s="4"/>
      <c r="W36" s="4"/>
      <c r="X36" s="4"/>
    </row>
    <row r="37" spans="3:24" ht="16.5" customHeight="1" x14ac:dyDescent="0.3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7"/>
      <c r="Q37" s="17"/>
      <c r="R37" s="4"/>
      <c r="S37" s="4"/>
      <c r="T37" s="4"/>
      <c r="U37" s="4"/>
      <c r="V37" s="4"/>
      <c r="W37" s="4"/>
      <c r="X37" s="4"/>
    </row>
    <row r="38" spans="3:24" ht="16.5" customHeight="1" x14ac:dyDescent="0.3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7"/>
      <c r="Q38" s="17"/>
      <c r="R38" s="4"/>
      <c r="S38" s="4"/>
      <c r="T38" s="4"/>
      <c r="U38" s="4"/>
      <c r="V38" s="4"/>
      <c r="W38" s="4"/>
      <c r="X38" s="4"/>
    </row>
    <row r="39" spans="3:24" ht="16.5" customHeight="1" x14ac:dyDescent="0.3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7"/>
      <c r="Q39" s="17"/>
      <c r="R39" s="4"/>
      <c r="S39" s="4"/>
      <c r="T39" s="4"/>
      <c r="U39" s="4"/>
      <c r="V39" s="4"/>
      <c r="W39" s="4"/>
      <c r="X39" s="4"/>
    </row>
    <row r="40" spans="3:24" ht="16.5" customHeight="1" x14ac:dyDescent="0.3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7"/>
      <c r="Q40" s="17"/>
      <c r="R40" s="4"/>
      <c r="S40" s="4"/>
      <c r="T40" s="4"/>
      <c r="U40" s="4"/>
      <c r="V40" s="4"/>
      <c r="W40" s="4"/>
      <c r="X40" s="4"/>
    </row>
    <row r="41" spans="3:24" ht="16.5" customHeight="1" x14ac:dyDescent="0.3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7"/>
      <c r="Q41" s="17"/>
      <c r="R41" s="4"/>
      <c r="S41" s="4"/>
      <c r="T41" s="4"/>
      <c r="U41" s="4"/>
      <c r="V41" s="4"/>
      <c r="W41" s="4"/>
      <c r="X41" s="4"/>
    </row>
    <row r="42" spans="3:24" ht="16.5" customHeight="1" x14ac:dyDescent="0.3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7"/>
      <c r="Q42" s="17"/>
      <c r="R42" s="4"/>
      <c r="S42" s="4"/>
      <c r="T42" s="4"/>
      <c r="U42" s="4"/>
      <c r="V42" s="4"/>
      <c r="W42" s="4"/>
      <c r="X42" s="4"/>
    </row>
    <row r="43" spans="3:24" ht="16.5" customHeight="1" x14ac:dyDescent="0.35">
      <c r="P43" s="19"/>
      <c r="Q43" s="19"/>
    </row>
  </sheetData>
  <sheetProtection insertColumns="0" insertRows="0" deleteColumns="0" deleteRows="0" selectLockedCells="1" autoFilter="0"/>
  <mergeCells count="5">
    <mergeCell ref="B11:E11"/>
    <mergeCell ref="B1:R1"/>
    <mergeCell ref="B3:C3"/>
    <mergeCell ref="D3:F3"/>
    <mergeCell ref="H3:L3"/>
  </mergeCells>
  <conditionalFormatting sqref="C6:E7 C12:E19 C10:E10 C25:E66">
    <cfRule type="cellIs" dxfId="68" priority="8" operator="lessThan">
      <formula>0</formula>
    </cfRule>
  </conditionalFormatting>
  <conditionalFormatting sqref="D13:E18">
    <cfRule type="cellIs" dxfId="67" priority="7" operator="lessThan">
      <formula>0</formula>
    </cfRule>
  </conditionalFormatting>
  <conditionalFormatting sqref="H18:J43 N18:P43">
    <cfRule type="cellIs" dxfId="66" priority="6" operator="lessThan">
      <formula>0</formula>
    </cfRule>
  </conditionalFormatting>
  <conditionalFormatting sqref="C8:E8">
    <cfRule type="cellIs" dxfId="65" priority="5" operator="lessThan">
      <formula>0</formula>
    </cfRule>
  </conditionalFormatting>
  <conditionalFormatting sqref="C9">
    <cfRule type="cellIs" dxfId="64" priority="3" operator="lessThan">
      <formula>0</formula>
    </cfRule>
  </conditionalFormatting>
  <conditionalFormatting sqref="D9">
    <cfRule type="cellIs" dxfId="63" priority="2" operator="lessThan">
      <formula>0</formula>
    </cfRule>
  </conditionalFormatting>
  <conditionalFormatting sqref="F24">
    <cfRule type="cellIs" dxfId="62" priority="1" operator="lessThan">
      <formula>0</formula>
    </cfRule>
  </conditionalFormatting>
  <dataValidations count="18">
    <dataValidation allowBlank="1" showInputMessage="1" showErrorMessage="1" prompt="Enter Company Name in this cell" sqref="L25" xr:uid="{00000000-0002-0000-0000-000001000000}"/>
    <dataValidation allowBlank="1" showInputMessage="1" showErrorMessage="1" prompt="Enter Date in this cell. Budget overview chart is in cell B9" sqref="O26:P26" xr:uid="{00000000-0002-0000-0000-000002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5" xr:uid="{00000000-0002-0000-0000-000003000000}"/>
    <dataValidation allowBlank="1" showInputMessage="1" showErrorMessage="1" prompt="Estimated totals are automatically calculated in this column under this heading" sqref="C5" xr:uid="{00000000-0002-0000-0000-000004000000}"/>
    <dataValidation allowBlank="1" showInputMessage="1" showErrorMessage="1" prompt="Actual totals are automatically calculated in this column under this heading" sqref="D5" xr:uid="{00000000-0002-0000-0000-000005000000}"/>
    <dataValidation allowBlank="1" showInputMessage="1" showErrorMessage="1" prompt="Difference of Estimated and Actual Totals is automatically calculated in this column under this heading" sqref="E5" xr:uid="{00000000-0002-0000-0000-000006000000}"/>
    <dataValidation allowBlank="1" showInputMessage="1" showErrorMessage="1" prompt="Top 5 Operating Expenses are automatically updated in table below" sqref="B11" xr:uid="{00000000-0002-0000-0000-000007000000}"/>
    <dataValidation allowBlank="1" showInputMessage="1" showErrorMessage="1" prompt="Top 5 Expense items are automatically updated in this column under this heading" sqref="B12" xr:uid="{00000000-0002-0000-0000-000008000000}"/>
    <dataValidation allowBlank="1" showInputMessage="1" showErrorMessage="1" prompt="Amount is automatically updated in this column under this heading" sqref="C12" xr:uid="{00000000-0002-0000-0000-000009000000}"/>
    <dataValidation allowBlank="1" showInputMessage="1" showErrorMessage="1" prompt="Percent of Expenses is automatically calculated in this column under this heading" sqref="D12" xr:uid="{00000000-0002-0000-0000-00000A000000}"/>
    <dataValidation allowBlank="1" showInputMessage="1" showErrorMessage="1" prompt="15 percent Reduction amount is automatically calculated in this column under this heading" sqref="E12" xr:uid="{00000000-0002-0000-0000-00000B000000}"/>
    <dataValidation allowBlank="1" showInputMessage="1" showErrorMessage="1" prompt="Title of this worksheet is in this cell. Enter Date in cell at right. Budget Totals are automatically calculated in Totals table starting in cell B4" sqref="L26:N29 O27:T27" xr:uid="{00000000-0002-0000-0000-00000C000000}"/>
    <dataValidation allowBlank="1" showInputMessage="1" showErrorMessage="1" prompt="Title of this worksheet is in this cell. Enter Date in cell E1. Budget Totals are automatically calculated in Totals table starting in cell B4" sqref="B1:B3" xr:uid="{8E702F6A-5E78-4E17-977C-B5A4FD9A8B45}"/>
    <dataValidation allowBlank="1" showInputMessage="1" showErrorMessage="1" prompt="Difference of Estimated and Actual Income is automatically calculated in this column under this heading" sqref="F20" xr:uid="{113DDF86-A297-4094-BEE6-0A5C1BD2B4F4}"/>
    <dataValidation allowBlank="1" showInputMessage="1" showErrorMessage="1" prompt="Enter Actual amount in this column under this heading" sqref="D20" xr:uid="{82CE44B5-26D0-419E-AF9A-BDCE242B82EE}"/>
    <dataValidation allowBlank="1" showInputMessage="1" showErrorMessage="1" prompt="Enter Estimated amount in this column under this heading" sqref="C20" xr:uid="{A20C0908-ECED-48F4-9CCF-CB4E942D64EC}"/>
    <dataValidation allowBlank="1" showInputMessage="1" showErrorMessage="1" prompt="Enter Income details in this column under this heading. Use heading filters to find specific entries" sqref="B20" xr:uid="{B9623082-A326-4D84-9B36-E96C0A173105}"/>
    <dataValidation allowBlank="1" showInputMessage="1" showErrorMessage="1" errorTitle="ALERT" error="This cell is automatically populated and should not be overwitten. Overwriting this cell would break calculations in this worksheet." sqref="F21:F23" xr:uid="{5F6E16CB-3D7C-44D9-8C08-4B58412CA31C}"/>
  </dataValidations>
  <printOptions horizontalCentered="1"/>
  <pageMargins left="0.25" right="0.25" top="0.25" bottom="0.25" header="0" footer="0"/>
  <pageSetup scale="61" fitToHeight="0" orientation="landscape" r:id="rId1"/>
  <headerFooter differentFirst="1">
    <oddFooter>Page &amp;P of &amp;N</oddFooter>
  </headerFooter>
  <rowBreaks count="2" manualBreakCount="2">
    <brk id="24" max="17" man="1"/>
    <brk id="31" max="17" man="1"/>
  </rowBreaks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E23"/>
  <sheetViews>
    <sheetView showGridLines="0" tabSelected="1" topLeftCell="A21" zoomScaleNormal="100" workbookViewId="0">
      <selection activeCell="B26" sqref="B26"/>
    </sheetView>
  </sheetViews>
  <sheetFormatPr defaultColWidth="9" defaultRowHeight="30" customHeight="1" x14ac:dyDescent="0.35"/>
  <cols>
    <col min="1" max="1" width="29.125" style="3" customWidth="1"/>
    <col min="2" max="2" width="19" style="3" customWidth="1"/>
    <col min="3" max="3" width="18.75" style="3" customWidth="1"/>
    <col min="4" max="4" width="24.75" style="3" customWidth="1"/>
    <col min="5" max="5" width="19" style="3" customWidth="1"/>
    <col min="6" max="6" width="4.125" style="3" customWidth="1"/>
    <col min="7" max="16384" width="9" style="3"/>
  </cols>
  <sheetData>
    <row r="1" spans="1:5" ht="31.5" customHeight="1" x14ac:dyDescent="0.35">
      <c r="A1" s="74" t="s">
        <v>42</v>
      </c>
      <c r="B1" s="74"/>
      <c r="C1" s="74"/>
      <c r="D1" s="74"/>
      <c r="E1" s="74"/>
    </row>
    <row r="2" spans="1:5" ht="42" customHeight="1" x14ac:dyDescent="0.35">
      <c r="A2" s="74"/>
      <c r="B2" s="74"/>
      <c r="C2" s="74"/>
      <c r="D2" s="74"/>
      <c r="E2" s="74"/>
    </row>
    <row r="3" spans="1:5" s="32" customFormat="1" ht="39.950000000000003" customHeight="1" x14ac:dyDescent="0.35">
      <c r="A3" s="36"/>
      <c r="B3" s="36"/>
      <c r="C3" s="36"/>
      <c r="D3" s="36"/>
      <c r="E3" s="36"/>
    </row>
    <row r="4" spans="1:5" s="32" customFormat="1" ht="39.950000000000003" customHeight="1" x14ac:dyDescent="0.35">
      <c r="A4" s="40" t="s">
        <v>48</v>
      </c>
      <c r="B4" s="75"/>
      <c r="C4" s="76"/>
      <c r="D4" s="76"/>
      <c r="E4" s="77"/>
    </row>
    <row r="5" spans="1:5" s="32" customFormat="1" ht="39" customHeight="1" x14ac:dyDescent="0.35">
      <c r="A5" s="40" t="s">
        <v>49</v>
      </c>
      <c r="B5" s="75"/>
      <c r="C5" s="76"/>
      <c r="D5" s="76"/>
      <c r="E5" s="77"/>
    </row>
    <row r="6" spans="1:5" ht="39.950000000000003" customHeight="1" x14ac:dyDescent="0.35">
      <c r="A6" s="23"/>
      <c r="B6" s="23"/>
      <c r="C6" s="23"/>
      <c r="D6" s="23"/>
      <c r="E6" s="23"/>
    </row>
    <row r="7" spans="1:5" s="33" customFormat="1" ht="39.950000000000003" customHeight="1" x14ac:dyDescent="0.35">
      <c r="A7" s="28" t="s">
        <v>23</v>
      </c>
      <c r="B7" s="20" t="s">
        <v>18</v>
      </c>
      <c r="C7" s="20" t="s">
        <v>19</v>
      </c>
      <c r="D7" s="20" t="s">
        <v>22</v>
      </c>
      <c r="E7" s="20" t="s">
        <v>20</v>
      </c>
    </row>
    <row r="8" spans="1:5" ht="35.1" customHeight="1" x14ac:dyDescent="0.35">
      <c r="A8" s="29" t="s">
        <v>16</v>
      </c>
      <c r="B8" s="23">
        <v>9500</v>
      </c>
      <c r="C8" s="23">
        <v>9600</v>
      </c>
      <c r="D8" s="23">
        <f>PersonnelExpenses[[#This Row],[ACTUAL]]+(10^-6)*ROW(PersonnelExpenses[[#This Row],[ACTUAL]])</f>
        <v>9600.0000080000009</v>
      </c>
      <c r="E8" s="23">
        <f>PersonnelExpenses[[#This Row],[ESTIMATED]]-PersonnelExpenses[[#This Row],[ACTUAL]]</f>
        <v>-100</v>
      </c>
    </row>
    <row r="9" spans="1:5" ht="35.1" customHeight="1" x14ac:dyDescent="0.35">
      <c r="A9" s="30" t="s">
        <v>29</v>
      </c>
      <c r="B9" s="31">
        <v>4000</v>
      </c>
      <c r="C9" s="31">
        <v>0</v>
      </c>
      <c r="D9" s="31">
        <f>PersonnelExpenses[[#This Row],[ACTUAL]]+(10^-6)*ROW(PersonnelExpenses[[#This Row],[ACTUAL]])</f>
        <v>9.0000000000000002E-6</v>
      </c>
      <c r="E9" s="31">
        <f>PersonnelExpenses[[#This Row],[ESTIMATED]]-PersonnelExpenses[[#This Row],[ACTUAL]]</f>
        <v>4000</v>
      </c>
    </row>
    <row r="10" spans="1:5" ht="35.1" customHeight="1" x14ac:dyDescent="0.35">
      <c r="A10" s="29" t="s">
        <v>17</v>
      </c>
      <c r="B10" s="23">
        <v>5000</v>
      </c>
      <c r="C10" s="23">
        <v>4500</v>
      </c>
      <c r="D10" s="23">
        <f>PersonnelExpenses[[#This Row],[ACTUAL]]+(10^-6)*ROW(PersonnelExpenses[[#This Row],[ACTUAL]])</f>
        <v>4500.0000099999997</v>
      </c>
      <c r="E10" s="23">
        <f>PersonnelExpenses[[#This Row],[ESTIMATED]]-PersonnelExpenses[[#This Row],[ACTUAL]]</f>
        <v>500</v>
      </c>
    </row>
    <row r="11" spans="1:5" ht="35.1" customHeight="1" x14ac:dyDescent="0.35">
      <c r="A11" s="30" t="s">
        <v>0</v>
      </c>
      <c r="B11" s="31">
        <v>6000</v>
      </c>
      <c r="C11" s="31">
        <v>9000</v>
      </c>
      <c r="D11" s="31">
        <f>PersonnelExpenses[[#This Row],[ACTUAL]]+(10^-6)*ROW(PersonnelExpenses[[#This Row],[ACTUAL]])</f>
        <v>9000.0000110000001</v>
      </c>
      <c r="E11" s="31">
        <f>PersonnelExpenses[[#This Row],[ESTIMATED]]-PersonnelExpenses[[#This Row],[ACTUAL]]</f>
        <v>-3000</v>
      </c>
    </row>
    <row r="12" spans="1:5" ht="35.1" customHeight="1" x14ac:dyDescent="0.35">
      <c r="A12" s="29" t="s">
        <v>0</v>
      </c>
      <c r="B12" s="23">
        <v>7000</v>
      </c>
      <c r="C12" s="23">
        <v>13500</v>
      </c>
      <c r="D12" s="23">
        <f>PersonnelExpenses[[#This Row],[ACTUAL]]+(10^-6)*ROW(PersonnelExpenses[[#This Row],[ACTUAL]])</f>
        <v>13500.000012</v>
      </c>
      <c r="E12" s="23">
        <f>PersonnelExpenses[[#This Row],[ESTIMATED]]-PersonnelExpenses[[#This Row],[ACTUAL]]</f>
        <v>-6500</v>
      </c>
    </row>
    <row r="13" spans="1:5" ht="35.1" customHeight="1" x14ac:dyDescent="0.35">
      <c r="A13" s="30" t="s">
        <v>0</v>
      </c>
      <c r="B13" s="31">
        <v>8000</v>
      </c>
      <c r="C13" s="31">
        <v>18000</v>
      </c>
      <c r="D13" s="31">
        <f>PersonnelExpenses[[#This Row],[ACTUAL]]+(10^-6)*ROW(PersonnelExpenses[[#This Row],[ACTUAL]])</f>
        <v>18000.000013000001</v>
      </c>
      <c r="E13" s="31">
        <f>PersonnelExpenses[[#This Row],[ESTIMATED]]-PersonnelExpenses[[#This Row],[ACTUAL]]</f>
        <v>-10000</v>
      </c>
    </row>
    <row r="14" spans="1:5" ht="35.1" customHeight="1" x14ac:dyDescent="0.35">
      <c r="A14" s="29" t="s">
        <v>0</v>
      </c>
      <c r="B14" s="23">
        <v>9000</v>
      </c>
      <c r="C14" s="23">
        <v>22500</v>
      </c>
      <c r="D14" s="23">
        <f>PersonnelExpenses[[#This Row],[ACTUAL]]+(10^-6)*ROW(PersonnelExpenses[[#This Row],[ACTUAL]])</f>
        <v>22500.000014000001</v>
      </c>
      <c r="E14" s="23">
        <f>PersonnelExpenses[[#This Row],[ESTIMATED]]-PersonnelExpenses[[#This Row],[ACTUAL]]</f>
        <v>-13500</v>
      </c>
    </row>
    <row r="15" spans="1:5" ht="35.1" customHeight="1" x14ac:dyDescent="0.35">
      <c r="A15" s="30" t="s">
        <v>0</v>
      </c>
      <c r="B15" s="31">
        <v>10000</v>
      </c>
      <c r="C15" s="31">
        <v>27000</v>
      </c>
      <c r="D15" s="31">
        <f>PersonnelExpenses[[#This Row],[ACTUAL]]+(10^-6)*ROW(PersonnelExpenses[[#This Row],[ACTUAL]])</f>
        <v>27000.000015000001</v>
      </c>
      <c r="E15" s="31">
        <f>PersonnelExpenses[[#This Row],[ESTIMATED]]-PersonnelExpenses[[#This Row],[ACTUAL]]</f>
        <v>-17000</v>
      </c>
    </row>
    <row r="16" spans="1:5" ht="35.1" customHeight="1" x14ac:dyDescent="0.35">
      <c r="A16" s="29" t="s">
        <v>0</v>
      </c>
      <c r="B16" s="23">
        <v>11000</v>
      </c>
      <c r="C16" s="23">
        <v>31500</v>
      </c>
      <c r="D16" s="23">
        <f>PersonnelExpenses[[#This Row],[ACTUAL]]+(10^-6)*ROW(PersonnelExpenses[[#This Row],[ACTUAL]])</f>
        <v>31500.000016000002</v>
      </c>
      <c r="E16" s="23">
        <f>PersonnelExpenses[[#This Row],[ESTIMATED]]-PersonnelExpenses[[#This Row],[ACTUAL]]</f>
        <v>-20500</v>
      </c>
    </row>
    <row r="17" spans="1:5" ht="35.1" customHeight="1" x14ac:dyDescent="0.35">
      <c r="A17" s="30" t="s">
        <v>0</v>
      </c>
      <c r="B17" s="31">
        <v>12000</v>
      </c>
      <c r="C17" s="31">
        <v>36000</v>
      </c>
      <c r="D17" s="31">
        <f>PersonnelExpenses[[#This Row],[ACTUAL]]+(10^-6)*ROW(PersonnelExpenses[[#This Row],[ACTUAL]])</f>
        <v>36000.000016999998</v>
      </c>
      <c r="E17" s="31">
        <f>PersonnelExpenses[[#This Row],[ESTIMATED]]-PersonnelExpenses[[#This Row],[ACTUAL]]</f>
        <v>-24000</v>
      </c>
    </row>
    <row r="18" spans="1:5" ht="35.1" customHeight="1" x14ac:dyDescent="0.35">
      <c r="A18" s="29" t="s">
        <v>0</v>
      </c>
      <c r="B18" s="23">
        <v>13000</v>
      </c>
      <c r="C18" s="23">
        <v>40500</v>
      </c>
      <c r="D18" s="23">
        <f>PersonnelExpenses[[#This Row],[ACTUAL]]+(10^-6)*ROW(PersonnelExpenses[[#This Row],[ACTUAL]])</f>
        <v>40500.000017999999</v>
      </c>
      <c r="E18" s="23">
        <f>PersonnelExpenses[[#This Row],[ESTIMATED]]-PersonnelExpenses[[#This Row],[ACTUAL]]</f>
        <v>-27500</v>
      </c>
    </row>
    <row r="19" spans="1:5" ht="35.1" customHeight="1" x14ac:dyDescent="0.35">
      <c r="A19" s="30" t="s">
        <v>0</v>
      </c>
      <c r="B19" s="31">
        <v>14000</v>
      </c>
      <c r="C19" s="31">
        <v>45000</v>
      </c>
      <c r="D19" s="31">
        <f>PersonnelExpenses[[#This Row],[ACTUAL]]+(10^-6)*ROW(PersonnelExpenses[[#This Row],[ACTUAL]])</f>
        <v>45000.000018999999</v>
      </c>
      <c r="E19" s="31">
        <f>PersonnelExpenses[[#This Row],[ESTIMATED]]-PersonnelExpenses[[#This Row],[ACTUAL]]</f>
        <v>-31000</v>
      </c>
    </row>
    <row r="20" spans="1:5" ht="35.1" customHeight="1" x14ac:dyDescent="0.35">
      <c r="A20" s="29" t="s">
        <v>0</v>
      </c>
      <c r="B20" s="23">
        <v>15000</v>
      </c>
      <c r="C20" s="23">
        <v>49500</v>
      </c>
      <c r="D20" s="23">
        <f>PersonnelExpenses[[#This Row],[ACTUAL]]+(10^-6)*ROW(PersonnelExpenses[[#This Row],[ACTUAL]])</f>
        <v>49500.000019999999</v>
      </c>
      <c r="E20" s="23">
        <f>PersonnelExpenses[[#This Row],[ESTIMATED]]-PersonnelExpenses[[#This Row],[ACTUAL]]</f>
        <v>-34500</v>
      </c>
    </row>
    <row r="21" spans="1:5" ht="35.1" customHeight="1" x14ac:dyDescent="0.35">
      <c r="A21" s="30" t="s">
        <v>0</v>
      </c>
      <c r="B21" s="31">
        <v>16000</v>
      </c>
      <c r="C21" s="31">
        <v>54000</v>
      </c>
      <c r="D21" s="31">
        <f>PersonnelExpenses[[#This Row],[ACTUAL]]+(10^-6)*ROW(PersonnelExpenses[[#This Row],[ACTUAL]])</f>
        <v>54000.000021</v>
      </c>
      <c r="E21" s="31">
        <f>PersonnelExpenses[[#This Row],[ESTIMATED]]-PersonnelExpenses[[#This Row],[ACTUAL]]</f>
        <v>-38000</v>
      </c>
    </row>
    <row r="22" spans="1:5" s="32" customFormat="1" ht="35.1" customHeight="1" x14ac:dyDescent="0.35">
      <c r="A22" s="60" t="s">
        <v>0</v>
      </c>
      <c r="D22" s="61"/>
    </row>
    <row r="23" spans="1:5" ht="30" customHeight="1" x14ac:dyDescent="0.35">
      <c r="A23" s="57" t="s">
        <v>40</v>
      </c>
      <c r="B23" s="58">
        <f>SUBTOTAL(109,PersonnelExpenses[ESTIMATED])</f>
        <v>139500</v>
      </c>
      <c r="C23" s="58">
        <f>SUBTOTAL(109,PersonnelExpenses[ACTUAL])</f>
        <v>360600</v>
      </c>
      <c r="D23" s="59"/>
      <c r="E23" s="58">
        <f>SUBTOTAL(109,PersonnelExpenses[DIFFERENCE])</f>
        <v>-221100</v>
      </c>
    </row>
  </sheetData>
  <sheetProtection insertColumns="0" insertRows="0" deleteColumns="0" deleteRows="0" selectLockedCells="1" autoFilter="0"/>
  <dataConsolidate/>
  <mergeCells count="3">
    <mergeCell ref="A1:E2"/>
    <mergeCell ref="B4:E4"/>
    <mergeCell ref="B5:E5"/>
  </mergeCells>
  <dataValidations count="6">
    <dataValidation allowBlank="1" showInputMessage="1" showErrorMessage="1" errorTitle="ALERT" error="This cell is automatically populated and should not be overwitten. Overwriting this cell would break calculations in this worksheet." sqref="E8:E21" xr:uid="{00000000-0002-0000-0200-000000000000}"/>
    <dataValidation allowBlank="1" showInputMessage="1" showErrorMessage="1" prompt="Enter Personnel Expenses in this column under this heading. Use heading filters to find specific entries" sqref="A7" xr:uid="{00000000-0002-0000-0200-000002000000}"/>
    <dataValidation allowBlank="1" showInputMessage="1" showErrorMessage="1" prompt="Enter Estimated amount in this column under this heading" sqref="B7" xr:uid="{00000000-0002-0000-0200-000003000000}"/>
    <dataValidation allowBlank="1" showInputMessage="1" showErrorMessage="1" prompt="Enter Actual amount in this column under this heading" sqref="C7" xr:uid="{00000000-0002-0000-0200-000004000000}"/>
    <dataValidation allowBlank="1" showInputMessage="1" showErrorMessage="1" prompt="Difference of Estimated and Actual Personnel Expenses is automatically calculated in this column under this heading" sqref="E7" xr:uid="{00000000-0002-0000-0200-000005000000}"/>
    <dataValidation allowBlank="1" showInputMessage="1" showErrorMessage="1" prompt="Title of this worksheet is in this cell. Enter Date in cell F1. Budget Totals are automatically calculated in Totals table starting in cell B4" sqref="A1" xr:uid="{E37D6936-3DAC-4F30-884D-56D443DFA95D}"/>
  </dataValidations>
  <printOptions horizontalCentered="1"/>
  <pageMargins left="0.25" right="0.25" top="0.25" bottom="0.25" header="0" footer="0"/>
  <pageSetup scale="9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I26"/>
  <sheetViews>
    <sheetView showGridLines="0" topLeftCell="A22" zoomScaleNormal="100" workbookViewId="0">
      <selection activeCell="I30" sqref="I30"/>
    </sheetView>
  </sheetViews>
  <sheetFormatPr defaultColWidth="9" defaultRowHeight="30" customHeight="1" x14ac:dyDescent="0.35"/>
  <cols>
    <col min="1" max="5" width="25.625" style="3" customWidth="1"/>
    <col min="6" max="6" width="4.125" style="3" customWidth="1"/>
    <col min="7" max="16384" width="9" style="3"/>
  </cols>
  <sheetData>
    <row r="1" spans="1:5" ht="67.5" customHeight="1" x14ac:dyDescent="0.35">
      <c r="A1" s="74" t="s">
        <v>42</v>
      </c>
      <c r="B1" s="74"/>
      <c r="C1" s="74"/>
      <c r="D1" s="74"/>
      <c r="E1" s="74"/>
    </row>
    <row r="2" spans="1:5" s="32" customFormat="1" ht="35.1" customHeight="1" x14ac:dyDescent="0.35">
      <c r="A2" s="36"/>
      <c r="B2" s="36"/>
      <c r="C2" s="36"/>
      <c r="D2" s="36"/>
      <c r="E2" s="36"/>
    </row>
    <row r="3" spans="1:5" s="32" customFormat="1" ht="35.1" customHeight="1" x14ac:dyDescent="0.35">
      <c r="A3" s="37" t="s">
        <v>48</v>
      </c>
      <c r="B3" s="38"/>
      <c r="C3" s="39"/>
      <c r="D3" s="35" t="s">
        <v>49</v>
      </c>
      <c r="E3" s="34"/>
    </row>
    <row r="4" spans="1:5" ht="35.1" customHeight="1" x14ac:dyDescent="0.35">
      <c r="A4" s="23"/>
      <c r="B4" s="23"/>
      <c r="C4" s="23"/>
      <c r="D4" s="23"/>
      <c r="E4" s="23"/>
    </row>
    <row r="5" spans="1:5" s="63" customFormat="1" ht="35.1" customHeight="1" x14ac:dyDescent="0.35">
      <c r="A5" s="64" t="s">
        <v>24</v>
      </c>
      <c r="B5" s="62" t="s">
        <v>18</v>
      </c>
      <c r="C5" s="62" t="s">
        <v>19</v>
      </c>
      <c r="D5" s="62" t="s">
        <v>22</v>
      </c>
      <c r="E5" s="62" t="s">
        <v>20</v>
      </c>
    </row>
    <row r="6" spans="1:5" ht="35.1" customHeight="1" x14ac:dyDescent="0.35">
      <c r="A6" s="29" t="s">
        <v>1</v>
      </c>
      <c r="B6" s="23">
        <v>3000</v>
      </c>
      <c r="C6" s="23">
        <v>2500</v>
      </c>
      <c r="D6" s="23">
        <f>OperatingExpenses[[#This Row],[ACTUAL]]+(10^-6)*ROW(OperatingExpenses[[#This Row],[ACTUAL]])</f>
        <v>2500.0000060000002</v>
      </c>
      <c r="E6" s="23">
        <f>OperatingExpenses[[#This Row],[ESTIMATED]]-OperatingExpenses[[#This Row],[ACTUAL]]</f>
        <v>500</v>
      </c>
    </row>
    <row r="7" spans="1:5" ht="35.1" customHeight="1" x14ac:dyDescent="0.35">
      <c r="A7" s="30" t="s">
        <v>30</v>
      </c>
      <c r="B7" s="31">
        <v>2000</v>
      </c>
      <c r="C7" s="31">
        <v>2000</v>
      </c>
      <c r="D7" s="31">
        <f>OperatingExpenses[[#This Row],[ACTUAL]]+(10^-6)*ROW(OperatingExpenses[[#This Row],[ACTUAL]])</f>
        <v>2000.0000070000001</v>
      </c>
      <c r="E7" s="31">
        <f>OperatingExpenses[[#This Row],[ESTIMATED]]-OperatingExpenses[[#This Row],[ACTUAL]]</f>
        <v>0</v>
      </c>
    </row>
    <row r="8" spans="1:5" ht="35.1" customHeight="1" x14ac:dyDescent="0.35">
      <c r="A8" s="29" t="s">
        <v>31</v>
      </c>
      <c r="B8" s="23">
        <v>1500</v>
      </c>
      <c r="C8" s="23">
        <v>2175</v>
      </c>
      <c r="D8" s="23">
        <f>OperatingExpenses[[#This Row],[ACTUAL]]+(10^-6)*ROW(OperatingExpenses[[#This Row],[ACTUAL]])</f>
        <v>2175.000008</v>
      </c>
      <c r="E8" s="23">
        <f>OperatingExpenses[[#This Row],[ESTIMATED]]-OperatingExpenses[[#This Row],[ACTUAL]]</f>
        <v>-675</v>
      </c>
    </row>
    <row r="9" spans="1:5" ht="35.1" customHeight="1" x14ac:dyDescent="0.35">
      <c r="A9" s="30" t="s">
        <v>38</v>
      </c>
      <c r="B9" s="31">
        <v>2000</v>
      </c>
      <c r="C9" s="31">
        <v>1500</v>
      </c>
      <c r="D9" s="31">
        <f>OperatingExpenses[[#This Row],[ACTUAL]]+(10^-6)*ROW(OperatingExpenses[[#This Row],[ACTUAL]])</f>
        <v>1500.0000090000001</v>
      </c>
      <c r="E9" s="31">
        <f>OperatingExpenses[[#This Row],[ESTIMATED]]-OperatingExpenses[[#This Row],[ACTUAL]]</f>
        <v>500</v>
      </c>
    </row>
    <row r="10" spans="1:5" ht="35.1" customHeight="1" x14ac:dyDescent="0.35">
      <c r="A10" s="29" t="s">
        <v>2</v>
      </c>
      <c r="B10" s="23">
        <v>1000</v>
      </c>
      <c r="C10" s="23">
        <v>1000</v>
      </c>
      <c r="D10" s="23">
        <f>OperatingExpenses[[#This Row],[ACTUAL]]+(10^-6)*ROW(OperatingExpenses[[#This Row],[ACTUAL]])</f>
        <v>1000.00001</v>
      </c>
      <c r="E10" s="23">
        <f>OperatingExpenses[[#This Row],[ESTIMATED]]-OperatingExpenses[[#This Row],[ACTUAL]]</f>
        <v>0</v>
      </c>
    </row>
    <row r="11" spans="1:5" ht="35.1" customHeight="1" x14ac:dyDescent="0.35">
      <c r="A11" s="30" t="s">
        <v>32</v>
      </c>
      <c r="B11" s="31">
        <v>500</v>
      </c>
      <c r="C11" s="31">
        <v>525</v>
      </c>
      <c r="D11" s="31">
        <f>OperatingExpenses[[#This Row],[ACTUAL]]+(10^-6)*ROW(OperatingExpenses[[#This Row],[ACTUAL]])</f>
        <v>525.00001099999997</v>
      </c>
      <c r="E11" s="31">
        <f>OperatingExpenses[[#This Row],[ESTIMATED]]-OperatingExpenses[[#This Row],[ACTUAL]]</f>
        <v>-25</v>
      </c>
    </row>
    <row r="12" spans="1:5" ht="35.1" customHeight="1" x14ac:dyDescent="0.35">
      <c r="A12" s="29" t="s">
        <v>3</v>
      </c>
      <c r="B12" s="23">
        <v>1300</v>
      </c>
      <c r="C12" s="23">
        <v>1275</v>
      </c>
      <c r="D12" s="23">
        <f>OperatingExpenses[[#This Row],[ACTUAL]]+(10^-6)*ROW(OperatingExpenses[[#This Row],[ACTUAL]])</f>
        <v>1275.000012</v>
      </c>
      <c r="E12" s="23">
        <f>OperatingExpenses[[#This Row],[ESTIMATED]]-OperatingExpenses[[#This Row],[ACTUAL]]</f>
        <v>25</v>
      </c>
    </row>
    <row r="13" spans="1:5" ht="35.1" customHeight="1" x14ac:dyDescent="0.35">
      <c r="A13" s="30" t="s">
        <v>4</v>
      </c>
      <c r="B13" s="31">
        <v>2000</v>
      </c>
      <c r="C13" s="31">
        <v>2200</v>
      </c>
      <c r="D13" s="31">
        <f>OperatingExpenses[[#This Row],[ACTUAL]]+(10^-6)*ROW(OperatingExpenses[[#This Row],[ACTUAL]])</f>
        <v>2200.0000129999999</v>
      </c>
      <c r="E13" s="31">
        <f>OperatingExpenses[[#This Row],[ESTIMATED]]-OperatingExpenses[[#This Row],[ACTUAL]]</f>
        <v>-200</v>
      </c>
    </row>
    <row r="14" spans="1:5" ht="35.1" customHeight="1" x14ac:dyDescent="0.35">
      <c r="A14" s="29" t="s">
        <v>33</v>
      </c>
      <c r="B14" s="23">
        <v>1000</v>
      </c>
      <c r="C14" s="23">
        <v>800</v>
      </c>
      <c r="D14" s="23">
        <f>OperatingExpenses[[#This Row],[ACTUAL]]+(10^-6)*ROW(OperatingExpenses[[#This Row],[ACTUAL]])</f>
        <v>800.00001399999996</v>
      </c>
      <c r="E14" s="23">
        <f>OperatingExpenses[[#This Row],[ESTIMATED]]-OperatingExpenses[[#This Row],[ACTUAL]]</f>
        <v>200</v>
      </c>
    </row>
    <row r="15" spans="1:5" ht="35.1" customHeight="1" x14ac:dyDescent="0.35">
      <c r="A15" s="30" t="s">
        <v>34</v>
      </c>
      <c r="B15" s="31">
        <v>4500</v>
      </c>
      <c r="C15" s="31">
        <v>4600</v>
      </c>
      <c r="D15" s="31">
        <f>OperatingExpenses[[#This Row],[ACTUAL]]+(10^-6)*ROW(OperatingExpenses[[#This Row],[ACTUAL]])</f>
        <v>4600.0000149999996</v>
      </c>
      <c r="E15" s="31">
        <f>OperatingExpenses[[#This Row],[ESTIMATED]]-OperatingExpenses[[#This Row],[ACTUAL]]</f>
        <v>-100</v>
      </c>
    </row>
    <row r="16" spans="1:5" ht="35.1" customHeight="1" x14ac:dyDescent="0.35">
      <c r="A16" s="29" t="s">
        <v>5</v>
      </c>
      <c r="B16" s="23">
        <v>800</v>
      </c>
      <c r="C16" s="23">
        <v>750</v>
      </c>
      <c r="D16" s="23">
        <f>OperatingExpenses[[#This Row],[ACTUAL]]+(10^-6)*ROW(OperatingExpenses[[#This Row],[ACTUAL]])</f>
        <v>750.00001599999996</v>
      </c>
      <c r="E16" s="23">
        <f>OperatingExpenses[[#This Row],[ESTIMATED]]-OperatingExpenses[[#This Row],[ACTUAL]]</f>
        <v>50</v>
      </c>
    </row>
    <row r="17" spans="1:9" ht="35.1" customHeight="1" x14ac:dyDescent="0.35">
      <c r="A17" s="30" t="s">
        <v>6</v>
      </c>
      <c r="B17" s="31">
        <v>400</v>
      </c>
      <c r="C17" s="31">
        <v>350</v>
      </c>
      <c r="D17" s="31">
        <f>OperatingExpenses[[#This Row],[ACTUAL]]+(10^-6)*ROW(OperatingExpenses[[#This Row],[ACTUAL]])</f>
        <v>350.00001700000001</v>
      </c>
      <c r="E17" s="31">
        <f>OperatingExpenses[[#This Row],[ESTIMATED]]-OperatingExpenses[[#This Row],[ACTUAL]]</f>
        <v>50</v>
      </c>
    </row>
    <row r="18" spans="1:9" ht="35.1" customHeight="1" x14ac:dyDescent="0.35">
      <c r="A18" s="29" t="s">
        <v>7</v>
      </c>
      <c r="B18" s="23">
        <v>4100</v>
      </c>
      <c r="C18" s="23">
        <v>4500</v>
      </c>
      <c r="D18" s="23">
        <f>OperatingExpenses[[#This Row],[ACTUAL]]+(10^-6)*ROW(OperatingExpenses[[#This Row],[ACTUAL]])</f>
        <v>4500.0000179999997</v>
      </c>
      <c r="E18" s="23">
        <f>OperatingExpenses[[#This Row],[ESTIMATED]]-OperatingExpenses[[#This Row],[ACTUAL]]</f>
        <v>-400</v>
      </c>
    </row>
    <row r="19" spans="1:9" ht="35.1" customHeight="1" x14ac:dyDescent="0.35">
      <c r="A19" s="30" t="s">
        <v>8</v>
      </c>
      <c r="B19" s="31">
        <v>350</v>
      </c>
      <c r="C19" s="31">
        <v>400</v>
      </c>
      <c r="D19" s="31">
        <f>OperatingExpenses[[#This Row],[ACTUAL]]+(10^-6)*ROW(OperatingExpenses[[#This Row],[ACTUAL]])</f>
        <v>400.00001900000001</v>
      </c>
      <c r="E19" s="31">
        <f>OperatingExpenses[[#This Row],[ESTIMATED]]-OperatingExpenses[[#This Row],[ACTUAL]]</f>
        <v>-50</v>
      </c>
    </row>
    <row r="20" spans="1:9" ht="35.1" customHeight="1" x14ac:dyDescent="0.35">
      <c r="A20" s="29" t="s">
        <v>9</v>
      </c>
      <c r="B20" s="23">
        <v>900</v>
      </c>
      <c r="C20" s="23">
        <v>840</v>
      </c>
      <c r="D20" s="23">
        <f>OperatingExpenses[[#This Row],[ACTUAL]]+(10^-6)*ROW(OperatingExpenses[[#This Row],[ACTUAL]])</f>
        <v>840.00001999999995</v>
      </c>
      <c r="E20" s="23">
        <f>OperatingExpenses[[#This Row],[ESTIMATED]]-OperatingExpenses[[#This Row],[ACTUAL]]</f>
        <v>60</v>
      </c>
      <c r="I20" s="3" t="s">
        <v>43</v>
      </c>
    </row>
    <row r="21" spans="1:9" ht="35.1" customHeight="1" x14ac:dyDescent="0.35">
      <c r="A21" s="30" t="s">
        <v>10</v>
      </c>
      <c r="B21" s="31">
        <v>5000</v>
      </c>
      <c r="C21" s="31">
        <v>4500</v>
      </c>
      <c r="D21" s="31">
        <f>OperatingExpenses[[#This Row],[ACTUAL]]+(10^-6)*ROW(OperatingExpenses[[#This Row],[ACTUAL]])</f>
        <v>4500.0000209999998</v>
      </c>
      <c r="E21" s="31">
        <f>OperatingExpenses[[#This Row],[ESTIMATED]]-OperatingExpenses[[#This Row],[ACTUAL]]</f>
        <v>500</v>
      </c>
    </row>
    <row r="22" spans="1:9" ht="35.1" customHeight="1" x14ac:dyDescent="0.35">
      <c r="A22" s="29" t="s">
        <v>11</v>
      </c>
      <c r="B22" s="23">
        <v>3000</v>
      </c>
      <c r="C22" s="23">
        <v>3200</v>
      </c>
      <c r="D22" s="23">
        <f>OperatingExpenses[[#This Row],[ACTUAL]]+(10^-6)*ROW(OperatingExpenses[[#This Row],[ACTUAL]])</f>
        <v>3200.0000220000002</v>
      </c>
      <c r="E22" s="23">
        <f>OperatingExpenses[[#This Row],[ESTIMATED]]-OperatingExpenses[[#This Row],[ACTUAL]]</f>
        <v>-200</v>
      </c>
    </row>
    <row r="23" spans="1:9" ht="35.1" customHeight="1" x14ac:dyDescent="0.35">
      <c r="A23" s="30" t="s">
        <v>12</v>
      </c>
      <c r="B23" s="31">
        <v>250</v>
      </c>
      <c r="C23" s="31">
        <v>280</v>
      </c>
      <c r="D23" s="31">
        <f>OperatingExpenses[[#This Row],[ACTUAL]]+(10^-6)*ROW(OperatingExpenses[[#This Row],[ACTUAL]])</f>
        <v>280.000023</v>
      </c>
      <c r="E23" s="31">
        <f>OperatingExpenses[[#This Row],[ESTIMATED]]-OperatingExpenses[[#This Row],[ACTUAL]]</f>
        <v>-30</v>
      </c>
    </row>
    <row r="24" spans="1:9" ht="35.1" customHeight="1" x14ac:dyDescent="0.35">
      <c r="A24" s="29" t="s">
        <v>13</v>
      </c>
      <c r="B24" s="23">
        <v>1400</v>
      </c>
      <c r="C24" s="23">
        <v>1385</v>
      </c>
      <c r="D24" s="23">
        <f>OperatingExpenses[[#This Row],[ACTUAL]]+(10^-6)*ROW(OperatingExpenses[[#This Row],[ACTUAL]])</f>
        <v>1385.0000239999999</v>
      </c>
      <c r="E24" s="23">
        <f>OperatingExpenses[[#This Row],[ESTIMATED]]-OperatingExpenses[[#This Row],[ACTUAL]]</f>
        <v>15</v>
      </c>
    </row>
    <row r="25" spans="1:9" ht="34.5" customHeight="1" x14ac:dyDescent="0.35">
      <c r="A25" s="30" t="s">
        <v>0</v>
      </c>
      <c r="B25" s="31">
        <v>1000</v>
      </c>
      <c r="C25" s="31">
        <v>750</v>
      </c>
      <c r="D25" s="31">
        <f>OperatingExpenses[[#This Row],[ACTUAL]]+(10^-6)*ROW(OperatingExpenses[[#This Row],[ACTUAL]])</f>
        <v>750.00002500000005</v>
      </c>
      <c r="E25" s="31">
        <f>OperatingExpenses[[#This Row],[ESTIMATED]]-OperatingExpenses[[#This Row],[ACTUAL]]</f>
        <v>250</v>
      </c>
    </row>
    <row r="26" spans="1:9" s="32" customFormat="1" ht="30" customHeight="1" x14ac:dyDescent="0.35">
      <c r="A26" s="65" t="s">
        <v>41</v>
      </c>
      <c r="B26" s="66">
        <f>SUBTOTAL(109,OperatingExpenses[ESTIMATED])</f>
        <v>36000</v>
      </c>
      <c r="C26" s="66">
        <f>SUBTOTAL(109,OperatingExpenses[ACTUAL])</f>
        <v>35530</v>
      </c>
      <c r="D26" s="66"/>
      <c r="E26" s="66">
        <f>SUBTOTAL(109,OperatingExpenses[DIFFERENCE])</f>
        <v>470</v>
      </c>
    </row>
  </sheetData>
  <sheetProtection insertColumns="0" insertRows="0" deleteColumns="0" deleteRows="0" selectLockedCells="1" autoFilter="0"/>
  <dataConsolidate/>
  <mergeCells count="1">
    <mergeCell ref="A1:E1"/>
  </mergeCells>
  <conditionalFormatting sqref="E26">
    <cfRule type="cellIs" dxfId="13" priority="1" operator="lessThan">
      <formula>0</formula>
    </cfRule>
  </conditionalFormatting>
  <dataValidations count="6">
    <dataValidation allowBlank="1" showInputMessage="1" showErrorMessage="1" errorTitle="ALERT" error="This cell is automatically populated and should not be overwitten. Overwriting this cell would break calculations in this worksheet." sqref="E6:E25" xr:uid="{00000000-0002-0000-0300-000001000000}"/>
    <dataValidation allowBlank="1" showInputMessage="1" showErrorMessage="1" prompt="Enter Operating Expenses in this column under this heading. Use heading filters to find specific entries" sqref="A5" xr:uid="{00000000-0002-0000-0300-000002000000}"/>
    <dataValidation allowBlank="1" showInputMessage="1" showErrorMessage="1" prompt="Enter Estimated amount in this column under this heading" sqref="B5" xr:uid="{00000000-0002-0000-0300-000003000000}"/>
    <dataValidation allowBlank="1" showInputMessage="1" showErrorMessage="1" prompt="Enter Actual amount in this column under this heading" sqref="C5" xr:uid="{00000000-0002-0000-0300-000004000000}"/>
    <dataValidation allowBlank="1" showInputMessage="1" showErrorMessage="1" prompt="Difference of Estimated and Actual Operating Expenses is automatically calculated in this column under this heading" sqref="E5" xr:uid="{00000000-0002-0000-0300-000005000000}"/>
    <dataValidation allowBlank="1" showInputMessage="1" showErrorMessage="1" prompt="Title of this worksheet is in this cell. Enter Date in cell F1. Budget Totals are automatically calculated in Totals table starting in cell B4" sqref="A1:A3" xr:uid="{884F6137-2FF6-45FB-901C-C3B6B6F34E7F}"/>
  </dataValidations>
  <printOptions horizontalCentered="1"/>
  <pageMargins left="0.25" right="0.25" top="0.25" bottom="0.25" header="0" footer="0"/>
  <pageSetup scale="80" fitToHeight="0" orientation="portrait" r:id="rId1"/>
  <headerFooter differentFirst="1">
    <oddFooter>Page &amp;P of &amp;N</oddFooter>
  </headerFooter>
  <rowBreaks count="1" manualBreakCount="1">
    <brk id="26" max="4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TM23032109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Monthly Budget Summary</vt:lpstr>
      <vt:lpstr>Personnel Expenses</vt:lpstr>
      <vt:lpstr>Operating Expenses</vt:lpstr>
      <vt:lpstr>BUDGET_Title</vt:lpstr>
      <vt:lpstr>ColumnTitle1</vt:lpstr>
      <vt:lpstr>'Monthly Budget Summary'!Print_Area</vt:lpstr>
      <vt:lpstr>'Operating Expenses'!Print_Area</vt:lpstr>
      <vt:lpstr>'Personnel Expenses'!Print_Area</vt:lpstr>
      <vt:lpstr>'Operating Expenses'!Print_Titles</vt:lpstr>
      <vt:lpstr>'Personnel Expenses'!Print_Titles</vt:lpstr>
      <vt:lpstr>Title1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2022-01-03T23:29:59Z</dcterms:created>
  <dcterms:modified xsi:type="dcterms:W3CDTF">2022-10-12T02:11:50Z</dcterms:modified>
</cp:coreProperties>
</file>