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siness Budget\"/>
    </mc:Choice>
  </mc:AlternateContent>
  <xr:revisionPtr revIDLastSave="0" documentId="13_ncr:1_{146F3848-F1ED-4533-B80C-B2F096C7E614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Monthly Business 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" l="1"/>
  <c r="D39" i="2"/>
  <c r="C40" i="2"/>
  <c r="B40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E40" i="2" s="1"/>
  <c r="D19" i="2"/>
  <c r="C16" i="2"/>
  <c r="B16" i="2"/>
  <c r="E15" i="2"/>
  <c r="D15" i="2"/>
  <c r="E14" i="2"/>
  <c r="D14" i="2"/>
  <c r="E13" i="2"/>
  <c r="E16" i="2" s="1"/>
  <c r="D13" i="2"/>
  <c r="C10" i="2"/>
  <c r="B10" i="2"/>
  <c r="E9" i="2"/>
  <c r="D9" i="2"/>
  <c r="E8" i="2"/>
  <c r="D8" i="2"/>
  <c r="E7" i="2"/>
  <c r="E10" i="2" s="1"/>
  <c r="D7" i="2"/>
</calcChain>
</file>

<file path=xl/sharedStrings.xml><?xml version="1.0" encoding="utf-8"?>
<sst xmlns="http://schemas.openxmlformats.org/spreadsheetml/2006/main" count="47" uniqueCount="39">
  <si>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</si>
  <si>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</si>
  <si>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</si>
  <si>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</si>
  <si>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</si>
  <si>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</si>
  <si>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</si>
  <si>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</si>
  <si>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Sales expenses</t>
  </si>
  <si>
    <t>Shipping and storage</t>
  </si>
  <si>
    <t>Supplies</t>
  </si>
  <si>
    <t>Taxes</t>
  </si>
  <si>
    <t>Telephone</t>
  </si>
  <si>
    <t>Utilities</t>
  </si>
  <si>
    <t>Total</t>
  </si>
  <si>
    <t>Wages</t>
  </si>
  <si>
    <t>Commission</t>
  </si>
  <si>
    <t>Total Personnel</t>
  </si>
  <si>
    <t>Top 5 Amount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</si>
  <si>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</si>
  <si>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</si>
  <si>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</si>
  <si>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</si>
  <si>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</si>
  <si>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</si>
  <si>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</si>
  <si>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Total Operating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</si>
  <si>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</si>
  <si>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</si>
  <si>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</si>
  <si>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</si>
  <si>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</si>
  <si>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</si>
  <si>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</si>
  <si>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</si>
  <si>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</si>
  <si>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Delivery costs</t>
  </si>
  <si>
    <t>MONTHLY BUSINESS BUDGET</t>
  </si>
  <si>
    <t>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</si>
</sst>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9" x14ac:knownFonts="1">
    <font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2"/>
      <color theme="9" tint="-0.499984740745262"/>
      <name val="Century Gothic"/>
      <family val="2"/>
    </font>
    <font>
      <b/>
      <sz val="28"/>
      <color theme="9" tint="-0.499984740745262"/>
      <name val="Century Gothic"/>
      <family val="2"/>
    </font>
    <font>
      <b/>
      <sz val="14"/>
      <color theme="9" tint="-0.499984740745262"/>
      <name val="Century Gothic"/>
      <family val="2"/>
    </font>
    <font>
      <b/>
      <sz val="36"/>
      <color theme="9" tint="-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>
      <alignment horizontal="center" vertical="center"/>
    </xf>
    <xf numFmtId="40" fontId="3" fillId="2" borderId="1" xfId="1" applyNumberFormat="1" applyFont="1" applyFill="1" applyBorder="1" applyAlignment="1">
      <alignment horizontal="center" vertical="center"/>
    </xf>
    <xf numFmtId="40" fontId="3" fillId="2" borderId="6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40" fontId="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indent="1"/>
    </xf>
    <xf numFmtId="40" fontId="3" fillId="4" borderId="1" xfId="1" applyNumberFormat="1" applyFont="1" applyFill="1" applyBorder="1" applyAlignment="1">
      <alignment horizontal="center" vertical="center"/>
    </xf>
    <xf numFmtId="40" fontId="3" fillId="4" borderId="6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indent="1"/>
    </xf>
    <xf numFmtId="40" fontId="4" fillId="4" borderId="8" xfId="1" applyNumberFormat="1" applyFont="1" applyFill="1" applyBorder="1" applyAlignment="1">
      <alignment horizontal="center" vertical="center"/>
    </xf>
    <xf numFmtId="40" fontId="4" fillId="4" borderId="8" xfId="0" applyNumberFormat="1" applyFont="1" applyFill="1" applyBorder="1" applyAlignment="1">
      <alignment horizontal="center" vertical="center"/>
    </xf>
    <xf numFmtId="40" fontId="4" fillId="4" borderId="9" xfId="1" applyNumberFormat="1" applyFont="1" applyFill="1" applyBorder="1" applyAlignment="1">
      <alignment horizontal="center" vertical="center"/>
    </xf>
    <xf numFmtId="40" fontId="3" fillId="4" borderId="1" xfId="0" applyNumberFormat="1" applyFont="1" applyFill="1" applyBorder="1" applyAlignment="1">
      <alignment horizontal="center" vertical="center"/>
    </xf>
    <xf numFmtId="40" fontId="4" fillId="4" borderId="9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inden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3" fontId="5" fillId="5" borderId="3" xfId="1" applyFont="1" applyFill="1" applyBorder="1" applyAlignment="1">
      <alignment horizontal="center" vertical="center"/>
    </xf>
    <xf numFmtId="43" fontId="5" fillId="5" borderId="4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 customBuiltin="1"/>
    <cellStyle name="Title" xfId="2" builtinId="15" customBuiltin="1"/>
  </cellStyles>
  <dxfs count="53"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border>
        <top style="thin">
          <color theme="9" tint="0.39997558519241921"/>
        </top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9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Century Gothic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>
        <top style="thin">
          <color theme="9" tint="0.39997558519241921"/>
        </top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9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Century Gothic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#,##0.00;[Red]\-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#,##0.00;[Red]\-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#,##0.00;[Red]\-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#,##0.00;[Red]\-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border>
        <top style="thin">
          <color theme="9" tint="0.39997558519241921"/>
        </top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9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Century Gothic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ill>
        <patternFill patternType="solid">
          <fgColor theme="4" tint="0.59999389629810485"/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 val="0"/>
        <i val="0"/>
        <color theme="1"/>
      </font>
      <fill>
        <patternFill patternType="solid">
          <fgColor theme="4"/>
          <bgColor theme="8" tint="0.59996337778862885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theme="4" tint="0.79979857783745845"/>
          <bgColor theme="8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5" xr9:uid="{00000000-0011-0000-FFFF-FFFF00000000}">
      <tableStyleElement type="wholeTable" dxfId="52"/>
      <tableStyleElement type="headerRow" dxfId="51"/>
      <tableStyleElement type="totalRow" dxfId="50"/>
      <tableStyleElement type="lastColumn" dxfId="49"/>
      <tableStyleElement type="firstRow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</a:rPr>
              <a:t>BUDGET OVERVIEW</a:t>
            </a:r>
          </a:p>
        </c:rich>
      </c:tx>
      <c:layout>
        <c:manualLayout>
          <c:xMode val="edge"/>
          <c:yMode val="edge"/>
          <c:x val="0.11267172051275741"/>
          <c:y val="0.10473324876700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1ED-4E75-A7F7-F7624AE6458D}"/>
            </c:ext>
          </c:extLst>
        </c:ser>
        <c:ser>
          <c:idx val="1"/>
          <c:order val="1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1ED-4E75-A7F7-F7624AE64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392512"/>
        <c:axId val="68311808"/>
      </c:barChart>
      <c:catAx>
        <c:axId val="75392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8311808"/>
        <c:crosses val="autoZero"/>
        <c:auto val="1"/>
        <c:lblAlgn val="ctr"/>
        <c:lblOffset val="100"/>
        <c:noMultiLvlLbl val="0"/>
      </c:catAx>
      <c:valAx>
        <c:axId val="68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539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762001</xdr:colOff>
      <xdr:row>41</xdr:row>
      <xdr:rowOff>231775</xdr:rowOff>
    </xdr:from>
    <xdr:to>
      <xdr:col>4</xdr:col>
      <xdr:colOff>876301</xdr:colOff>
      <xdr:row>53</xdr:row>
      <xdr:rowOff>161925</xdr:rowOff>
    </xdr:to>
    <xdr:graphicFrame macro="">
      <xdr:nvGraphicFramePr>
        <xdr:cNvPr id="2" name="BudgetOverview" descr="Bar chart showing estimated versus actual income and expenses" title="Budget Overview">
          <a:extLst>
            <a:ext uri="{FF2B5EF4-FFF2-40B4-BE49-F238E27FC236}">
              <a16:creationId xmlns:a16="http://schemas.microsoft.com/office/drawing/2014/main" id="{567C022E-ED1B-42AD-BD2F-262D4071E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9866920-87B8-4772-9F36-08626B5C5CC7}" name="OperatingExpensesTable7" displayName="OperatingExpensesTable7" ref="A18:E40" totalsRowCount="1" headerRowDxfId="47" dataDxfId="45" totalsRowDxfId="43" headerRowBorderDxfId="46" tableBorderDxfId="44" totalsRowBorderDxfId="42">
  <autoFilter ref="A18:E39" xr:uid="{A9866920-87B8-4772-9F36-08626B5C5CC7}"/>
  <sortState ref="A19:E40">
    <sortCondition ref="A18:A40"/>
  </sortState>
  <tableColumns count="5">
    <tableColumn id="1" xr3:uid="{7AEB0C7F-064D-40B3-8540-2F9C65A625D3}" name="OPERATING EXPENSES" totalsRowLabel="Total Operating" dataDxfId="41" totalsRowDxfId="40"/>
    <tableColumn id="2" xr3:uid="{2EDB94AE-74DB-41AE-8463-A2B98961B262}" name="ESTIMATED" totalsRowFunction="sum" dataDxfId="39" totalsRowDxfId="38"/>
    <tableColumn id="3" xr3:uid="{BED190AE-310C-4A72-AFF1-56FE275CFE1C}" name="ACTUAL" totalsRowFunction="sum" dataDxfId="37" totalsRowDxfId="36"/>
    <tableColumn id="5" xr3:uid="{9E73F4FC-1D2D-4E26-9B12-680041217E6A}" name="Top 5 Amount" dataDxfId="35" totalsRowDxfId="34">
      <calculatedColumnFormula>OperatingExpensesTable7[[#This Row],[ACTUAL]]+(10^-6)*ROW(OperatingExpensesTable7[[#This Row],[ACTUAL]])</calculatedColumnFormula>
    </tableColumn>
    <tableColumn id="4" xr3:uid="{D856591A-D8D5-455A-B359-58133AC4F03A}" name="DIFFERENCE" totalsRowFunction="sum" dataDxfId="33" totalsRowDxfId="32">
      <calculatedColumnFormula>OperatingExpensesTable7[[#This Row],[ESTIMATED]]-OperatingExpensesTable7[[#This Row],[ACTUAL]]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="Operating Expenses table" altTextSummary="List of operating expenses for estimated and actual values along with a calculated differenc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E9E20BE-5BD3-4389-9210-2D805FAB6440}" name="IncomeTable8" displayName="IncomeTable8" ref="A6:E10" totalsRowCount="1" headerRowDxfId="31" dataDxfId="29" totalsRowDxfId="27" headerRowBorderDxfId="30" tableBorderDxfId="28" totalsRowBorderDxfId="26">
  <autoFilter ref="A6:E9" xr:uid="{8E9E20BE-5BD3-4389-9210-2D805FAB6440}"/>
  <tableColumns count="5">
    <tableColumn id="1" xr3:uid="{73D51E75-0CD7-426B-87F2-421FFC31F575}" name="INCOME" totalsRowLabel="Total" dataDxfId="25" totalsRowDxfId="24"/>
    <tableColumn id="2" xr3:uid="{87975081-02FB-4105-A911-ED4BECD981A6}" name="ESTIMATED" totalsRowFunction="sum" dataDxfId="23" totalsRowDxfId="22"/>
    <tableColumn id="3" xr3:uid="{740098D1-B9E6-4522-8622-6320F63254AB}" name="ACTUAL" totalsRowFunction="sum" dataDxfId="21" totalsRowDxfId="20"/>
    <tableColumn id="5" xr3:uid="{3FBC2F24-38CF-4E02-A3F5-D8B61CE9DB26}" name="TOP 5 AMOUNT" dataDxfId="19" totalsRowDxfId="18">
      <calculatedColumnFormula>IncomeTable8[[#This Row],[ACTUAL]]+(10^-6)*ROW(IncomeTable8[[#This Row],[ACTUAL]])</calculatedColumnFormula>
    </tableColumn>
    <tableColumn id="4" xr3:uid="{561C1E2A-71E7-4C15-9C13-333638987996}" name="DIFFERENCE" totalsRowFunction="sum" dataDxfId="17" totalsRowDxfId="16">
      <calculatedColumnFormula>IncomeTable8[[#This Row],[ACTUAL]]-IncomeTable8[[#This Row],[ESTIMATED]]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="Income table" altTextSummary="List of income sources for estimated and actual values along with a calculated differenc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AB915AB-E571-45E9-840B-B470DCF1EEB6}" name="PersonnelExpensesTable9" displayName="PersonnelExpensesTable9" ref="A12:E16" totalsRowCount="1" headerRowDxfId="15" dataDxfId="13" totalsRowDxfId="11" headerRowBorderDxfId="14" tableBorderDxfId="12" totalsRowBorderDxfId="10">
  <autoFilter ref="A12:E15" xr:uid="{4AB915AB-E571-45E9-840B-B470DCF1EEB6}"/>
  <tableColumns count="5">
    <tableColumn id="1" xr3:uid="{AA708564-67E1-402A-B652-912467DF8C58}" name="PERSONNEL EXPENSES" totalsRowLabel="Total Personnel" dataDxfId="9" totalsRowDxfId="8"/>
    <tableColumn id="2" xr3:uid="{65833A07-7457-4C10-9685-B6A0E29F1B81}" name="ESTIMATED" totalsRowFunction="sum" dataDxfId="7" totalsRowDxfId="6"/>
    <tableColumn id="3" xr3:uid="{52FFBFA5-4D8B-496C-AD2D-CBF5C79F6E3B}" name="ACTUAL" totalsRowFunction="sum" dataDxfId="5" totalsRowDxfId="4"/>
    <tableColumn id="4" xr3:uid="{E295C632-02EE-4627-9416-CAC1E401B2E3}" name="Top 5 Amount" dataDxfId="3" totalsRowDxfId="2">
      <calculatedColumnFormula>PersonnelExpensesTable9[[#This Row],[ACTUAL]]+(10^-6)*ROW(PersonnelExpensesTable9[[#This Row],[ACTUAL]])</calculatedColumnFormula>
    </tableColumn>
    <tableColumn id="5" xr3:uid="{C66CB728-4CDD-4F0D-AA65-2820E5475D52}" name="DIFFERENCE" totalsRowFunction="sum" dataDxfId="1" totalsRowDxfId="0">
      <calculatedColumnFormula>PersonnelExpensesTable9[[#This Row],[ESTIMATED]]-PersonnelExpensesTable9[[#This Row],[ACTUAL]]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="Personnel Expenses table" altTextSummary="List of personnel expenses for estimated and actual values along with a calculated difference"/>
    </ext>
  </extLst>
</table>
</file>

<file path=xl/theme/theme1.xml><?xml version="1.0" encoding="utf-8"?>
<a:theme xmlns:a="http://schemas.openxmlformats.org/drawingml/2006/main" name="Thatch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C7C1-9212-417D-9225-0686018D4182}">
  <dimension ref="A1:E40"/>
  <sheetViews>
    <sheetView tabSelected="1" zoomScaleNormal="100" workbookViewId="0">
      <selection sqref="A1:E2"/>
    </sheetView>
  </sheetViews>
  <sheetFormatPr defaultColWidth="20.625" defaultRowHeight="35.1" customHeight="1" x14ac:dyDescent="0.35"/>
  <cols>
    <col min="1" max="1" width="40.625" style="5" customWidth="1"/>
    <col min="2" max="16384" width="20.625" style="1"/>
  </cols>
  <sheetData>
    <row r="1" spans="1:5" ht="35.1" customHeight="1" x14ac:dyDescent="0.35">
      <c r="A1" s="32" t="s">
        <v>37</v>
      </c>
      <c r="B1" s="33"/>
      <c r="C1" s="33"/>
      <c r="D1" s="33"/>
      <c r="E1" s="34"/>
    </row>
    <row r="2" spans="1:5" ht="35.1" customHeight="1" thickBot="1" x14ac:dyDescent="0.4">
      <c r="A2" s="35"/>
      <c r="B2" s="36"/>
      <c r="C2" s="36"/>
      <c r="D2" s="36"/>
      <c r="E2" s="37"/>
    </row>
    <row r="3" spans="1:5" ht="35.1" customHeight="1" x14ac:dyDescent="0.35">
      <c r="A3" s="26"/>
      <c r="B3" s="26"/>
      <c r="C3" s="26"/>
      <c r="D3" s="26"/>
      <c r="E3" s="26"/>
    </row>
    <row r="4" spans="1:5" ht="35.1" customHeight="1" x14ac:dyDescent="0.35">
      <c r="A4" s="27" t="s">
        <v>38</v>
      </c>
      <c r="B4" s="29"/>
      <c r="C4" s="30"/>
      <c r="D4" s="30"/>
      <c r="E4" s="31"/>
    </row>
    <row r="6" spans="1:5" s="8" customFormat="1" ht="35.1" customHeight="1" x14ac:dyDescent="0.35">
      <c r="A6" s="21" t="s">
        <v>22</v>
      </c>
      <c r="B6" s="22" t="s">
        <v>19</v>
      </c>
      <c r="C6" s="22" t="s">
        <v>20</v>
      </c>
      <c r="D6" s="22" t="s">
        <v>23</v>
      </c>
      <c r="E6" s="23" t="s">
        <v>21</v>
      </c>
    </row>
    <row r="7" spans="1:5" ht="35.1" customHeight="1" x14ac:dyDescent="0.35">
      <c r="A7" s="4" t="s">
        <v>33</v>
      </c>
      <c r="B7" s="2">
        <v>60000</v>
      </c>
      <c r="C7" s="2">
        <v>54000</v>
      </c>
      <c r="D7" s="2">
        <f>IncomeTable8[[#This Row],[ACTUAL]]+(10^-6)*ROW(IncomeTable8[[#This Row],[ACTUAL]])</f>
        <v>54000.000007000002</v>
      </c>
      <c r="E7" s="3">
        <f>IncomeTable8[[#This Row],[ACTUAL]]-IncomeTable8[[#This Row],[ESTIMATED]]</f>
        <v>-6000</v>
      </c>
    </row>
    <row r="8" spans="1:5" ht="35.1" customHeight="1" x14ac:dyDescent="0.35">
      <c r="A8" s="12" t="s">
        <v>34</v>
      </c>
      <c r="B8" s="13">
        <v>3000</v>
      </c>
      <c r="C8" s="13">
        <v>3000</v>
      </c>
      <c r="D8" s="13">
        <f>IncomeTable8[[#This Row],[ACTUAL]]+(10^-6)*ROW(IncomeTable8[[#This Row],[ACTUAL]])</f>
        <v>3000.000008</v>
      </c>
      <c r="E8" s="14">
        <f>IncomeTable8[[#This Row],[ACTUAL]]-IncomeTable8[[#This Row],[ESTIMATED]]</f>
        <v>0</v>
      </c>
    </row>
    <row r="9" spans="1:5" ht="35.1" customHeight="1" x14ac:dyDescent="0.35">
      <c r="A9" s="4" t="s">
        <v>35</v>
      </c>
      <c r="B9" s="2">
        <v>300</v>
      </c>
      <c r="C9" s="2">
        <v>450</v>
      </c>
      <c r="D9" s="2">
        <f>IncomeTable8[[#This Row],[ACTUAL]]+(10^-6)*ROW(IncomeTable8[[#This Row],[ACTUAL]])</f>
        <v>450.00000899999998</v>
      </c>
      <c r="E9" s="3">
        <f>IncomeTable8[[#This Row],[ACTUAL]]-IncomeTable8[[#This Row],[ESTIMATED]]</f>
        <v>150</v>
      </c>
    </row>
    <row r="10" spans="1:5" s="6" customFormat="1" ht="35.1" customHeight="1" x14ac:dyDescent="0.35">
      <c r="A10" s="15" t="s">
        <v>14</v>
      </c>
      <c r="B10" s="16">
        <f>SUBTOTAL(109,IncomeTable8[ESTIMATED])</f>
        <v>63300</v>
      </c>
      <c r="C10" s="16">
        <f>SUBTOTAL(109,IncomeTable8[ACTUAL])</f>
        <v>57450</v>
      </c>
      <c r="D10" s="17"/>
      <c r="E10" s="18">
        <f>SUBTOTAL(109,IncomeTable8[DIFFERENCE])</f>
        <v>-5850</v>
      </c>
    </row>
    <row r="11" spans="1:5" ht="35.1" customHeight="1" x14ac:dyDescent="0.35">
      <c r="A11" s="28"/>
      <c r="B11" s="28"/>
      <c r="C11" s="28"/>
      <c r="D11" s="28"/>
      <c r="E11" s="28"/>
    </row>
    <row r="12" spans="1:5" s="8" customFormat="1" ht="35.1" customHeight="1" x14ac:dyDescent="0.35">
      <c r="A12" s="21" t="s">
        <v>24</v>
      </c>
      <c r="B12" s="24" t="s">
        <v>19</v>
      </c>
      <c r="C12" s="24" t="s">
        <v>20</v>
      </c>
      <c r="D12" s="22" t="s">
        <v>18</v>
      </c>
      <c r="E12" s="25" t="s">
        <v>21</v>
      </c>
    </row>
    <row r="13" spans="1:5" ht="35.1" customHeight="1" x14ac:dyDescent="0.35">
      <c r="A13" s="4" t="s">
        <v>15</v>
      </c>
      <c r="B13" s="2">
        <v>9500</v>
      </c>
      <c r="C13" s="2">
        <v>9600</v>
      </c>
      <c r="D13" s="7">
        <f>PersonnelExpensesTable9[[#This Row],[ACTUAL]]+(10^-6)*ROW(PersonnelExpensesTable9[[#This Row],[ACTUAL]])</f>
        <v>9600.0000130000008</v>
      </c>
      <c r="E13" s="3">
        <f>PersonnelExpensesTable9[[#This Row],[ESTIMATED]]-PersonnelExpensesTable9[[#This Row],[ACTUAL]]</f>
        <v>-100</v>
      </c>
    </row>
    <row r="14" spans="1:5" ht="35.1" customHeight="1" x14ac:dyDescent="0.35">
      <c r="A14" s="12" t="s">
        <v>27</v>
      </c>
      <c r="B14" s="13">
        <v>4000</v>
      </c>
      <c r="C14" s="13"/>
      <c r="D14" s="19">
        <f>PersonnelExpensesTable9[[#This Row],[ACTUAL]]+(10^-6)*ROW(PersonnelExpensesTable9[[#This Row],[ACTUAL]])</f>
        <v>1.4E-5</v>
      </c>
      <c r="E14" s="14">
        <f>PersonnelExpensesTable9[[#This Row],[ESTIMATED]]-PersonnelExpensesTable9[[#This Row],[ACTUAL]]</f>
        <v>4000</v>
      </c>
    </row>
    <row r="15" spans="1:5" ht="35.1" customHeight="1" x14ac:dyDescent="0.35">
      <c r="A15" s="4" t="s">
        <v>16</v>
      </c>
      <c r="B15" s="2">
        <v>5000</v>
      </c>
      <c r="C15" s="2">
        <v>4500</v>
      </c>
      <c r="D15" s="7">
        <f>PersonnelExpensesTable9[[#This Row],[ACTUAL]]+(10^-6)*ROW(PersonnelExpensesTable9[[#This Row],[ACTUAL]])</f>
        <v>4500.0000149999996</v>
      </c>
      <c r="E15" s="3">
        <f>PersonnelExpensesTable9[[#This Row],[ESTIMATED]]-PersonnelExpensesTable9[[#This Row],[ACTUAL]]</f>
        <v>500</v>
      </c>
    </row>
    <row r="16" spans="1:5" s="6" customFormat="1" ht="35.1" customHeight="1" x14ac:dyDescent="0.35">
      <c r="A16" s="15" t="s">
        <v>17</v>
      </c>
      <c r="B16" s="17">
        <f>SUBTOTAL(109,PersonnelExpensesTable9[ESTIMATED])</f>
        <v>18500</v>
      </c>
      <c r="C16" s="17">
        <f>SUBTOTAL(109,PersonnelExpensesTable9[ACTUAL])</f>
        <v>14100</v>
      </c>
      <c r="D16" s="17"/>
      <c r="E16" s="20">
        <f>SUBTOTAL(109,PersonnelExpensesTable9[DIFFERENCE])</f>
        <v>4400</v>
      </c>
    </row>
    <row r="17" spans="1:5" ht="35.1" customHeight="1" x14ac:dyDescent="0.35">
      <c r="A17" s="28"/>
      <c r="B17" s="28"/>
      <c r="C17" s="28"/>
      <c r="D17" s="28"/>
      <c r="E17" s="28"/>
    </row>
    <row r="18" spans="1:5" s="8" customFormat="1" ht="35.1" customHeight="1" x14ac:dyDescent="0.35">
      <c r="A18" s="9" t="s">
        <v>25</v>
      </c>
      <c r="B18" s="10" t="s">
        <v>19</v>
      </c>
      <c r="C18" s="10" t="s">
        <v>20</v>
      </c>
      <c r="D18" s="10" t="s">
        <v>18</v>
      </c>
      <c r="E18" s="11" t="s">
        <v>21</v>
      </c>
    </row>
    <row r="19" spans="1:5" ht="35.1" customHeight="1" x14ac:dyDescent="0.35">
      <c r="A19" s="4" t="s">
        <v>1</v>
      </c>
      <c r="B19" s="2">
        <v>3000</v>
      </c>
      <c r="C19" s="2">
        <v>2500</v>
      </c>
      <c r="D19" s="2">
        <f>OperatingExpensesTable7[[#This Row],[ACTUAL]]+(10^-6)*ROW(OperatingExpensesTable7[[#This Row],[ACTUAL]])</f>
        <v>2500.0000190000001</v>
      </c>
      <c r="E19" s="3">
        <f>OperatingExpensesTable7[[#This Row],[ESTIMATED]]-OperatingExpensesTable7[[#This Row],[ACTUAL]]</f>
        <v>500</v>
      </c>
    </row>
    <row r="20" spans="1:5" ht="35.1" customHeight="1" x14ac:dyDescent="0.35">
      <c r="A20" s="12" t="s">
        <v>28</v>
      </c>
      <c r="B20" s="13">
        <v>2000</v>
      </c>
      <c r="C20" s="13">
        <v>2000</v>
      </c>
      <c r="D20" s="13">
        <f>OperatingExpensesTable7[[#This Row],[ACTUAL]]+(10^-6)*ROW(OperatingExpensesTable7[[#This Row],[ACTUAL]])</f>
        <v>2000.0000199999999</v>
      </c>
      <c r="E20" s="14">
        <f>OperatingExpensesTable7[[#This Row],[ESTIMATED]]-OperatingExpensesTable7[[#This Row],[ACTUAL]]</f>
        <v>0</v>
      </c>
    </row>
    <row r="21" spans="1:5" ht="35.1" customHeight="1" x14ac:dyDescent="0.35">
      <c r="A21" s="4" t="s">
        <v>29</v>
      </c>
      <c r="B21" s="2">
        <v>1500</v>
      </c>
      <c r="C21" s="2">
        <v>2175</v>
      </c>
      <c r="D21" s="2">
        <f>OperatingExpensesTable7[[#This Row],[ACTUAL]]+(10^-6)*ROW(OperatingExpensesTable7[[#This Row],[ACTUAL]])</f>
        <v>2175.0000209999998</v>
      </c>
      <c r="E21" s="3">
        <f>OperatingExpensesTable7[[#This Row],[ESTIMATED]]-OperatingExpensesTable7[[#This Row],[ACTUAL]]</f>
        <v>-675</v>
      </c>
    </row>
    <row r="22" spans="1:5" ht="35.1" customHeight="1" x14ac:dyDescent="0.35">
      <c r="A22" s="12" t="s">
        <v>36</v>
      </c>
      <c r="B22" s="13">
        <v>2000</v>
      </c>
      <c r="C22" s="13">
        <v>1500</v>
      </c>
      <c r="D22" s="13">
        <f>OperatingExpensesTable7[[#This Row],[ACTUAL]]+(10^-6)*ROW(OperatingExpensesTable7[[#This Row],[ACTUAL]])</f>
        <v>1500.0000219999999</v>
      </c>
      <c r="E22" s="14">
        <f>OperatingExpensesTable7[[#This Row],[ESTIMATED]]-OperatingExpensesTable7[[#This Row],[ACTUAL]]</f>
        <v>500</v>
      </c>
    </row>
    <row r="23" spans="1:5" ht="35.1" customHeight="1" x14ac:dyDescent="0.35">
      <c r="A23" s="4" t="s">
        <v>2</v>
      </c>
      <c r="B23" s="2">
        <v>1000</v>
      </c>
      <c r="C23" s="2">
        <v>1000</v>
      </c>
      <c r="D23" s="2">
        <f>OperatingExpensesTable7[[#This Row],[ACTUAL]]+(10^-6)*ROW(OperatingExpensesTable7[[#This Row],[ACTUAL]])</f>
        <v>1000.0000230000001</v>
      </c>
      <c r="E23" s="3">
        <f>OperatingExpensesTable7[[#This Row],[ESTIMATED]]-OperatingExpensesTable7[[#This Row],[ACTUAL]]</f>
        <v>0</v>
      </c>
    </row>
    <row r="24" spans="1:5" ht="35.1" customHeight="1" x14ac:dyDescent="0.35">
      <c r="A24" s="12" t="s">
        <v>30</v>
      </c>
      <c r="B24" s="13">
        <v>500</v>
      </c>
      <c r="C24" s="13">
        <v>525</v>
      </c>
      <c r="D24" s="13">
        <f>OperatingExpensesTable7[[#This Row],[ACTUAL]]+(10^-6)*ROW(OperatingExpensesTable7[[#This Row],[ACTUAL]])</f>
        <v>525.00002400000005</v>
      </c>
      <c r="E24" s="14">
        <f>OperatingExpensesTable7[[#This Row],[ESTIMATED]]-OperatingExpensesTable7[[#This Row],[ACTUAL]]</f>
        <v>-25</v>
      </c>
    </row>
    <row r="25" spans="1:5" ht="35.1" customHeight="1" x14ac:dyDescent="0.35">
      <c r="A25" s="4" t="s">
        <v>3</v>
      </c>
      <c r="B25" s="2">
        <v>1300</v>
      </c>
      <c r="C25" s="2">
        <v>1275</v>
      </c>
      <c r="D25" s="2">
        <f>OperatingExpensesTable7[[#This Row],[ACTUAL]]+(10^-6)*ROW(OperatingExpensesTable7[[#This Row],[ACTUAL]])</f>
        <v>1275.0000250000001</v>
      </c>
      <c r="E25" s="3">
        <f>OperatingExpensesTable7[[#This Row],[ESTIMATED]]-OperatingExpensesTable7[[#This Row],[ACTUAL]]</f>
        <v>25</v>
      </c>
    </row>
    <row r="26" spans="1:5" ht="35.1" customHeight="1" x14ac:dyDescent="0.35">
      <c r="A26" s="12" t="s">
        <v>4</v>
      </c>
      <c r="B26" s="13">
        <v>2000</v>
      </c>
      <c r="C26" s="13">
        <v>2200</v>
      </c>
      <c r="D26" s="13">
        <f>OperatingExpensesTable7[[#This Row],[ACTUAL]]+(10^-6)*ROW(OperatingExpensesTable7[[#This Row],[ACTUAL]])</f>
        <v>2200.0000260000002</v>
      </c>
      <c r="E26" s="14">
        <f>OperatingExpensesTable7[[#This Row],[ESTIMATED]]-OperatingExpensesTable7[[#This Row],[ACTUAL]]</f>
        <v>-200</v>
      </c>
    </row>
    <row r="27" spans="1:5" ht="35.1" customHeight="1" x14ac:dyDescent="0.35">
      <c r="A27" s="4" t="s">
        <v>31</v>
      </c>
      <c r="B27" s="2">
        <v>1000</v>
      </c>
      <c r="C27" s="2">
        <v>800</v>
      </c>
      <c r="D27" s="2">
        <f>OperatingExpensesTable7[[#This Row],[ACTUAL]]+(10^-6)*ROW(OperatingExpensesTable7[[#This Row],[ACTUAL]])</f>
        <v>800.00002700000005</v>
      </c>
      <c r="E27" s="3">
        <f>OperatingExpensesTable7[[#This Row],[ESTIMATED]]-OperatingExpensesTable7[[#This Row],[ACTUAL]]</f>
        <v>200</v>
      </c>
    </row>
    <row r="28" spans="1:5" ht="35.1" customHeight="1" x14ac:dyDescent="0.35">
      <c r="A28" s="12" t="s">
        <v>32</v>
      </c>
      <c r="B28" s="13">
        <v>4500</v>
      </c>
      <c r="C28" s="13">
        <v>4600</v>
      </c>
      <c r="D28" s="13">
        <f>OperatingExpensesTable7[[#This Row],[ACTUAL]]+(10^-6)*ROW(OperatingExpensesTable7[[#This Row],[ACTUAL]])</f>
        <v>4600.0000280000004</v>
      </c>
      <c r="E28" s="14">
        <f>OperatingExpensesTable7[[#This Row],[ESTIMATED]]-OperatingExpensesTable7[[#This Row],[ACTUAL]]</f>
        <v>-100</v>
      </c>
    </row>
    <row r="29" spans="1:5" ht="35.1" customHeight="1" x14ac:dyDescent="0.35">
      <c r="A29" s="4" t="s">
        <v>5</v>
      </c>
      <c r="B29" s="2">
        <v>800</v>
      </c>
      <c r="C29" s="2">
        <v>750</v>
      </c>
      <c r="D29" s="2">
        <f>OperatingExpensesTable7[[#This Row],[ACTUAL]]+(10^-6)*ROW(OperatingExpensesTable7[[#This Row],[ACTUAL]])</f>
        <v>750.00002900000004</v>
      </c>
      <c r="E29" s="3">
        <f>OperatingExpensesTable7[[#This Row],[ESTIMATED]]-OperatingExpensesTable7[[#This Row],[ACTUAL]]</f>
        <v>50</v>
      </c>
    </row>
    <row r="30" spans="1:5" ht="35.1" customHeight="1" x14ac:dyDescent="0.35">
      <c r="A30" s="12" t="s">
        <v>6</v>
      </c>
      <c r="B30" s="13">
        <v>400</v>
      </c>
      <c r="C30" s="13">
        <v>350</v>
      </c>
      <c r="D30" s="13">
        <f>OperatingExpensesTable7[[#This Row],[ACTUAL]]+(10^-6)*ROW(OperatingExpensesTable7[[#This Row],[ACTUAL]])</f>
        <v>350.00002999999998</v>
      </c>
      <c r="E30" s="14">
        <f>OperatingExpensesTable7[[#This Row],[ESTIMATED]]-OperatingExpensesTable7[[#This Row],[ACTUAL]]</f>
        <v>50</v>
      </c>
    </row>
    <row r="31" spans="1:5" ht="35.1" customHeight="1" x14ac:dyDescent="0.35">
      <c r="A31" s="4" t="s">
        <v>7</v>
      </c>
      <c r="B31" s="2">
        <v>4100</v>
      </c>
      <c r="C31" s="2">
        <v>4500</v>
      </c>
      <c r="D31" s="2">
        <f>OperatingExpensesTable7[[#This Row],[ACTUAL]]+(10^-6)*ROW(OperatingExpensesTable7[[#This Row],[ACTUAL]])</f>
        <v>4500.0000309999996</v>
      </c>
      <c r="E31" s="3">
        <f>OperatingExpensesTable7[[#This Row],[ESTIMATED]]-OperatingExpensesTable7[[#This Row],[ACTUAL]]</f>
        <v>-400</v>
      </c>
    </row>
    <row r="32" spans="1:5" ht="35.1" customHeight="1" x14ac:dyDescent="0.35">
      <c r="A32" s="12" t="s">
        <v>8</v>
      </c>
      <c r="B32" s="13">
        <v>350</v>
      </c>
      <c r="C32" s="13">
        <v>400</v>
      </c>
      <c r="D32" s="13">
        <f>OperatingExpensesTable7[[#This Row],[ACTUAL]]+(10^-6)*ROW(OperatingExpensesTable7[[#This Row],[ACTUAL]])</f>
        <v>400.00003199999998</v>
      </c>
      <c r="E32" s="14">
        <f>OperatingExpensesTable7[[#This Row],[ESTIMATED]]-OperatingExpensesTable7[[#This Row],[ACTUAL]]</f>
        <v>-50</v>
      </c>
    </row>
    <row r="33" spans="1:5" ht="35.1" customHeight="1" x14ac:dyDescent="0.35">
      <c r="A33" s="4" t="s">
        <v>9</v>
      </c>
      <c r="B33" s="2">
        <v>900</v>
      </c>
      <c r="C33" s="2">
        <v>840</v>
      </c>
      <c r="D33" s="2">
        <f>OperatingExpensesTable7[[#This Row],[ACTUAL]]+(10^-6)*ROW(OperatingExpensesTable7[[#This Row],[ACTUAL]])</f>
        <v>840.00003300000003</v>
      </c>
      <c r="E33" s="3">
        <f>OperatingExpensesTable7[[#This Row],[ESTIMATED]]-OperatingExpensesTable7[[#This Row],[ACTUAL]]</f>
        <v>60</v>
      </c>
    </row>
    <row r="34" spans="1:5" ht="35.1" customHeight="1" x14ac:dyDescent="0.35">
      <c r="A34" s="12" t="s">
        <v>10</v>
      </c>
      <c r="B34" s="13">
        <v>5000</v>
      </c>
      <c r="C34" s="13">
        <v>4500</v>
      </c>
      <c r="D34" s="13">
        <f>OperatingExpensesTable7[[#This Row],[ACTUAL]]+(10^-6)*ROW(OperatingExpensesTable7[[#This Row],[ACTUAL]])</f>
        <v>4500.0000339999997</v>
      </c>
      <c r="E34" s="14">
        <f>OperatingExpensesTable7[[#This Row],[ESTIMATED]]-OperatingExpensesTable7[[#This Row],[ACTUAL]]</f>
        <v>500</v>
      </c>
    </row>
    <row r="35" spans="1:5" ht="35.1" customHeight="1" x14ac:dyDescent="0.35">
      <c r="A35" s="4" t="s">
        <v>11</v>
      </c>
      <c r="B35" s="2">
        <v>3000</v>
      </c>
      <c r="C35" s="2">
        <v>3200</v>
      </c>
      <c r="D35" s="2">
        <f>OperatingExpensesTable7[[#This Row],[ACTUAL]]+(10^-6)*ROW(OperatingExpensesTable7[[#This Row],[ACTUAL]])</f>
        <v>3200.000035</v>
      </c>
      <c r="E35" s="3">
        <f>OperatingExpensesTable7[[#This Row],[ESTIMATED]]-OperatingExpensesTable7[[#This Row],[ACTUAL]]</f>
        <v>-200</v>
      </c>
    </row>
    <row r="36" spans="1:5" ht="35.1" customHeight="1" x14ac:dyDescent="0.35">
      <c r="A36" s="12" t="s">
        <v>12</v>
      </c>
      <c r="B36" s="13">
        <v>250</v>
      </c>
      <c r="C36" s="13">
        <v>280</v>
      </c>
      <c r="D36" s="13">
        <f>OperatingExpensesTable7[[#This Row],[ACTUAL]]+(10^-6)*ROW(OperatingExpensesTable7[[#This Row],[ACTUAL]])</f>
        <v>280.00003600000002</v>
      </c>
      <c r="E36" s="14">
        <f>OperatingExpensesTable7[[#This Row],[ESTIMATED]]-OperatingExpensesTable7[[#This Row],[ACTUAL]]</f>
        <v>-30</v>
      </c>
    </row>
    <row r="37" spans="1:5" ht="35.1" customHeight="1" x14ac:dyDescent="0.35">
      <c r="A37" s="4" t="s">
        <v>13</v>
      </c>
      <c r="B37" s="2">
        <v>1400</v>
      </c>
      <c r="C37" s="2">
        <v>1385</v>
      </c>
      <c r="D37" s="2">
        <f>OperatingExpensesTable7[[#This Row],[ACTUAL]]+(10^-6)*ROW(OperatingExpensesTable7[[#This Row],[ACTUAL]])</f>
        <v>1385.000037</v>
      </c>
      <c r="E37" s="3">
        <f>OperatingExpensesTable7[[#This Row],[ESTIMATED]]-OperatingExpensesTable7[[#This Row],[ACTUAL]]</f>
        <v>15</v>
      </c>
    </row>
    <row r="38" spans="1:5" ht="35.1" customHeight="1" x14ac:dyDescent="0.35">
      <c r="A38" s="12" t="s">
        <v>0</v>
      </c>
      <c r="B38" s="13">
        <v>1000</v>
      </c>
      <c r="C38" s="13">
        <v>750</v>
      </c>
      <c r="D38" s="13">
        <f>OperatingExpensesTable7[[#This Row],[ACTUAL]]+(10^-6)*ROW(OperatingExpensesTable7[[#This Row],[ACTUAL]])</f>
        <v>750.00003800000002</v>
      </c>
      <c r="E38" s="14">
        <f>OperatingExpensesTable7[[#This Row],[ESTIMATED]]-OperatingExpensesTable7[[#This Row],[ACTUAL]]</f>
        <v>250</v>
      </c>
    </row>
    <row r="39" spans="1:5" ht="35.1" customHeight="1" x14ac:dyDescent="0.35">
      <c r="A39" s="4" t="s">
        <v>0</v>
      </c>
      <c r="B39" s="2">
        <v>1000</v>
      </c>
      <c r="C39" s="2">
        <v>750</v>
      </c>
      <c r="D39" s="2">
        <f>OperatingExpensesTable7[[#This Row],[ACTUAL]]+(10^-6)*ROW(OperatingExpensesTable7[[#This Row],[ACTUAL]])</f>
        <v>750.00003900000002</v>
      </c>
      <c r="E39" s="3">
        <f>OperatingExpensesTable7[[#This Row],[ESTIMATED]]-OperatingExpensesTable7[[#This Row],[ACTUAL]]</f>
        <v>250</v>
      </c>
    </row>
    <row r="40" spans="1:5" s="6" customFormat="1" ht="35.1" customHeight="1" x14ac:dyDescent="0.35">
      <c r="A40" s="15" t="s">
        <v>26</v>
      </c>
      <c r="B40" s="17">
        <f>SUBTOTAL(109,OperatingExpensesTable7[ESTIMATED])</f>
        <v>37000</v>
      </c>
      <c r="C40" s="17">
        <f>SUBTOTAL(109,OperatingExpensesTable7[ACTUAL])</f>
        <v>36280</v>
      </c>
      <c r="D40" s="17"/>
      <c r="E40" s="20">
        <f>SUBTOTAL(109,OperatingExpensesTable7[DIFFERENCE])</f>
        <v>720</v>
      </c>
    </row>
  </sheetData>
  <mergeCells count="4">
    <mergeCell ref="A11:E11"/>
    <mergeCell ref="A17:E17"/>
    <mergeCell ref="A1:E2"/>
    <mergeCell ref="B4:E4"/>
  </mergeCells>
  <pageMargins left="0.7" right="0.7" top="0.75" bottom="0.75" header="0.3" footer="0.3"/>
  <pageSetup scale="72" orientation="portrait" r:id="rId1"/>
  <rowBreaks count="1" manualBreakCount="1">
    <brk id="26" max="16383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5" id="{E3933A05-DF21-460A-A91C-1ED4083402C9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E7:E9 E13:E15 E19:E39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6E3B0B-7F90-4824-8437-3F3F396E91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Business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business budget</dc:title>
  <cp:lastModifiedBy>GLOBAL</cp:lastModifiedBy>
  <cp:lastPrinted>2022-10-11T20:59:55Z</cp:lastPrinted>
  <dcterms:created xsi:type="dcterms:W3CDTF">2015-07-22T13:22:36Z</dcterms:created>
  <dcterms:modified xsi:type="dcterms:W3CDTF">2022-10-11T21:00:02Z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TC034580759991</vt:lpwstr>
  </property>
</Properties>
</file>