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Sunbal\Downloads\Haiqa\Budget Spreadsheet Template\#10\"/>
    </mc:Choice>
  </mc:AlternateContent>
  <xr:revisionPtr revIDLastSave="0" documentId="13_ncr:1_{D3A76A1B-F2FF-4FFA-8A30-EF1DD8FEA974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PERSONAL BUDGET" sheetId="1" r:id="rId1"/>
  </sheets>
  <definedNames>
    <definedName name="LastCol">COUNTA('PERSONAL BUDGET'!$3:$3)+1</definedName>
    <definedName name="_xlnm.Print_Area" localSheetId="0">'PERSONAL BUDGET'!$A$1:$O$58</definedName>
    <definedName name="PrintArea_SET">OFFSET('PERSONAL BUDGET'!$A$1,,,MATCH(REPT("z",255),'PERSONAL BUDGET'!$A:$A),LastCol)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2" i="1" l="1"/>
  <c r="C54" i="1" l="1"/>
  <c r="D54" i="1"/>
  <c r="E54" i="1"/>
  <c r="F54" i="1"/>
  <c r="G54" i="1"/>
  <c r="H54" i="1"/>
  <c r="I54" i="1"/>
  <c r="J54" i="1"/>
  <c r="K54" i="1"/>
  <c r="L54" i="1"/>
  <c r="M54" i="1"/>
  <c r="B54" i="1"/>
  <c r="C50" i="1"/>
  <c r="D50" i="1"/>
  <c r="E50" i="1"/>
  <c r="F50" i="1"/>
  <c r="G50" i="1"/>
  <c r="H50" i="1"/>
  <c r="I50" i="1"/>
  <c r="J50" i="1"/>
  <c r="K50" i="1"/>
  <c r="L50" i="1"/>
  <c r="M50" i="1"/>
  <c r="B50" i="1"/>
  <c r="C46" i="1"/>
  <c r="D46" i="1"/>
  <c r="E46" i="1"/>
  <c r="F46" i="1"/>
  <c r="G46" i="1"/>
  <c r="H46" i="1"/>
  <c r="I46" i="1"/>
  <c r="J46" i="1"/>
  <c r="K46" i="1"/>
  <c r="L46" i="1"/>
  <c r="M46" i="1"/>
  <c r="B46" i="1"/>
  <c r="C41" i="1"/>
  <c r="D41" i="1"/>
  <c r="E41" i="1"/>
  <c r="F41" i="1"/>
  <c r="G41" i="1"/>
  <c r="H41" i="1"/>
  <c r="I41" i="1"/>
  <c r="J41" i="1"/>
  <c r="K41" i="1"/>
  <c r="L41" i="1"/>
  <c r="M41" i="1"/>
  <c r="B41" i="1"/>
  <c r="C36" i="1"/>
  <c r="D36" i="1"/>
  <c r="E36" i="1"/>
  <c r="F36" i="1"/>
  <c r="G36" i="1"/>
  <c r="H36" i="1"/>
  <c r="I36" i="1"/>
  <c r="J36" i="1"/>
  <c r="K36" i="1"/>
  <c r="L36" i="1"/>
  <c r="M36" i="1"/>
  <c r="B36" i="1"/>
  <c r="C32" i="1"/>
  <c r="D32" i="1"/>
  <c r="E32" i="1"/>
  <c r="F32" i="1"/>
  <c r="G32" i="1"/>
  <c r="H32" i="1"/>
  <c r="I32" i="1"/>
  <c r="J32" i="1"/>
  <c r="K32" i="1"/>
  <c r="L32" i="1"/>
  <c r="M32" i="1"/>
  <c r="B32" i="1"/>
  <c r="N53" i="1"/>
  <c r="N49" i="1"/>
  <c r="N45" i="1"/>
  <c r="N44" i="1"/>
  <c r="N40" i="1"/>
  <c r="N39" i="1"/>
  <c r="N35" i="1"/>
  <c r="N34" i="1"/>
  <c r="N31" i="1"/>
  <c r="N30" i="1"/>
  <c r="C28" i="1"/>
  <c r="D28" i="1"/>
  <c r="E28" i="1"/>
  <c r="F28" i="1"/>
  <c r="G28" i="1"/>
  <c r="H28" i="1"/>
  <c r="I28" i="1"/>
  <c r="J28" i="1"/>
  <c r="K28" i="1"/>
  <c r="L28" i="1"/>
  <c r="M28" i="1"/>
  <c r="B28" i="1"/>
  <c r="N27" i="1"/>
  <c r="N26" i="1"/>
  <c r="C23" i="1"/>
  <c r="D23" i="1"/>
  <c r="E23" i="1"/>
  <c r="F23" i="1"/>
  <c r="G23" i="1"/>
  <c r="H23" i="1"/>
  <c r="I23" i="1"/>
  <c r="J23" i="1"/>
  <c r="K23" i="1"/>
  <c r="L23" i="1"/>
  <c r="M23" i="1"/>
  <c r="B23" i="1"/>
  <c r="N22" i="1"/>
  <c r="N21" i="1"/>
  <c r="C18" i="1"/>
  <c r="D18" i="1"/>
  <c r="E18" i="1"/>
  <c r="F18" i="1"/>
  <c r="G18" i="1"/>
  <c r="H18" i="1"/>
  <c r="I18" i="1"/>
  <c r="J18" i="1"/>
  <c r="K18" i="1"/>
  <c r="L18" i="1"/>
  <c r="M18" i="1"/>
  <c r="B18" i="1"/>
  <c r="N17" i="1"/>
  <c r="N16" i="1"/>
  <c r="C13" i="1"/>
  <c r="D13" i="1"/>
  <c r="E13" i="1"/>
  <c r="F13" i="1"/>
  <c r="G13" i="1"/>
  <c r="H13" i="1"/>
  <c r="I13" i="1"/>
  <c r="J13" i="1"/>
  <c r="K13" i="1"/>
  <c r="L13" i="1"/>
  <c r="M13" i="1"/>
  <c r="B13" i="1"/>
  <c r="N28" i="1" l="1"/>
  <c r="N54" i="1"/>
  <c r="N50" i="1"/>
  <c r="N46" i="1"/>
  <c r="N41" i="1"/>
  <c r="N36" i="1"/>
  <c r="N32" i="1"/>
  <c r="N23" i="1"/>
  <c r="N18" i="1"/>
  <c r="N13" i="1"/>
  <c r="M8" i="1"/>
  <c r="E8" i="1"/>
  <c r="J8" i="1"/>
  <c r="L8" i="1"/>
  <c r="D8" i="1"/>
  <c r="C8" i="1"/>
  <c r="G8" i="1"/>
  <c r="F8" i="1"/>
  <c r="B8" i="1"/>
  <c r="K8" i="1"/>
  <c r="I8" i="1"/>
  <c r="N7" i="1"/>
  <c r="N6" i="1"/>
  <c r="H8" i="1"/>
  <c r="N5" i="1"/>
  <c r="N8" i="1" l="1"/>
</calcChain>
</file>

<file path=xl/sharedStrings.xml><?xml version="1.0" encoding="utf-8"?>
<sst xmlns="http://schemas.openxmlformats.org/spreadsheetml/2006/main" count="242" uniqueCount="66">
  <si>
    <t>Wages</t>
  </si>
  <si>
    <t>Miscellaneous</t>
  </si>
  <si>
    <t xml:space="preserve">Groceries </t>
  </si>
  <si>
    <t>Dog walker</t>
  </si>
  <si>
    <t>Gas/fuel</t>
  </si>
  <si>
    <t>Insurance</t>
  </si>
  <si>
    <t>Cable TV</t>
  </si>
  <si>
    <t>Video/DVD rentals</t>
  </si>
  <si>
    <t>Health club dues</t>
  </si>
  <si>
    <t>Life insurance</t>
  </si>
  <si>
    <t>Plane fare</t>
  </si>
  <si>
    <t>Rental car</t>
  </si>
  <si>
    <t>Gym fees</t>
  </si>
  <si>
    <t>Toys/child gear</t>
  </si>
  <si>
    <t>Magazines</t>
  </si>
  <si>
    <t>Charity</t>
  </si>
  <si>
    <t>Clothing</t>
  </si>
  <si>
    <t>Other obligations</t>
  </si>
  <si>
    <t>Total expenses</t>
  </si>
  <si>
    <t>Cash short/extra</t>
  </si>
  <si>
    <t>Total</t>
  </si>
  <si>
    <t>INCOME</t>
  </si>
  <si>
    <t>EXPENSES</t>
  </si>
  <si>
    <t>HOME</t>
  </si>
  <si>
    <t>TRANSPORTATION</t>
  </si>
  <si>
    <t>DAILY LIVING</t>
  </si>
  <si>
    <t>ENTERTAINMENT</t>
  </si>
  <si>
    <t>HEALTH</t>
  </si>
  <si>
    <t>VACATIONS</t>
  </si>
  <si>
    <t>RECREATION</t>
  </si>
  <si>
    <t>DUES/SUBSCRIPTION</t>
  </si>
  <si>
    <t>PERSONAL</t>
  </si>
  <si>
    <t>FINANCIAL OBLIGATIONS</t>
  </si>
  <si>
    <t>TOTALS</t>
  </si>
  <si>
    <t>JAN</t>
  </si>
  <si>
    <t>FEB</t>
  </si>
  <si>
    <t>MAY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</si>
  <si>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</si>
  <si>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</si>
  <si>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</si>
  <si>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</si>
  <si>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</si>
  <si>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</si>
  <si>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</si>
  <si>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</si>
  <si>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</si>
  <si>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YEAR</t>
  </si>
  <si>
    <t>REVENUE</t>
  </si>
  <si>
    <t>Mortgage</t>
  </si>
  <si>
    <t>Interest/Dividends</t>
  </si>
  <si>
    <t>March</t>
  </si>
  <si>
    <t>April</t>
  </si>
  <si>
    <t>May</t>
  </si>
  <si>
    <t>June</t>
  </si>
  <si>
    <t>July</t>
  </si>
  <si>
    <t>Year</t>
  </si>
  <si>
    <t>PERSONAL BUDGET</t>
  </si>
  <si>
    <t>January</t>
  </si>
  <si>
    <t>February</t>
  </si>
  <si>
    <t>August</t>
  </si>
  <si>
    <t>September</t>
  </si>
  <si>
    <t>October</t>
  </si>
  <si>
    <t>November</t>
  </si>
  <si>
    <t>December</t>
  </si>
  <si>
    <t>Sparkline</t>
  </si>
  <si>
    <t>SPARKLINE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</si>
</sst>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12" x14ac:knownFonts="1">
    <font>
      <sz val="10"/>
      <color theme="1" tint="0.14993743705557422"/>
      <name val="verdana"/>
      <family val="2"/>
      <scheme val="minor"/>
    </font>
    <font>
      <b/>
      <sz val="10"/>
      <color theme="1" tint="0.14990691854609822"/>
      <name val="Gill Sans MT"/>
      <family val="2"/>
      <scheme val="major"/>
    </font>
    <font>
      <sz val="11"/>
      <color theme="1" tint="0.14993743705557422"/>
      <name val="Gill Sans MT"/>
      <family val="2"/>
      <scheme val="major"/>
    </font>
    <font>
      <sz val="22"/>
      <color theme="1" tint="0.14993743705557422"/>
      <name val="Gill Sans MT"/>
      <family val="2"/>
      <scheme val="major"/>
    </font>
    <font>
      <sz val="10"/>
      <color theme="1" tint="0.14993743705557422"/>
      <name val="Century Gothic"/>
      <family val="2"/>
    </font>
    <font>
      <sz val="10"/>
      <color theme="0"/>
      <name val="Century Gothic"/>
      <family val="2"/>
    </font>
    <font>
      <b/>
      <sz val="10"/>
      <color theme="1"/>
      <name val="Century Gothic"/>
      <family val="2"/>
    </font>
    <font>
      <b/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8"/>
      <name val="Century Gothic"/>
      <family val="2"/>
    </font>
    <font>
      <b/>
      <sz val="48"/>
      <color theme="0"/>
      <name val="Century Gothic"/>
      <family val="2"/>
    </font>
    <font>
      <sz val="48"/>
      <color theme="1" tint="0.14993743705557422"/>
      <name val="Century Gothic"/>
      <family val="2"/>
    </font>
  </fonts>
  <fills count="10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5" tint="0.80001220740379042"/>
        </stop>
      </gradientFill>
    </fill>
    <fill>
      <patternFill patternType="solid">
        <fgColor theme="0"/>
        <bgColor auto="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thin">
        <color theme="0"/>
      </bottom>
      <diagonal/>
    </border>
    <border>
      <left/>
      <right/>
      <top style="thick">
        <color theme="6" tint="-0.24994659260841701"/>
      </top>
      <bottom style="thin">
        <color theme="6" tint="-0.24994659260841701"/>
      </bottom>
      <diagonal/>
    </border>
  </borders>
  <cellStyleXfs count="5">
    <xf numFmtId="0" fontId="0" fillId="6" borderId="0">
      <alignment vertical="center"/>
    </xf>
    <xf numFmtId="0" fontId="3" fillId="0" borderId="0" applyNumberFormat="0" applyFill="0" applyProtection="0">
      <alignment vertical="center"/>
    </xf>
    <xf numFmtId="0" fontId="2" fillId="0" borderId="1" applyNumberFormat="0" applyFill="0" applyProtection="0">
      <alignment vertical="center"/>
    </xf>
    <xf numFmtId="0" fontId="1" fillId="3" borderId="0" applyNumberFormat="0" applyProtection="0">
      <alignment horizontal="left" vertical="center" indent="1"/>
    </xf>
    <xf numFmtId="0" fontId="1" fillId="2" borderId="0" applyNumberFormat="0" applyProtection="0">
      <alignment vertical="center"/>
    </xf>
  </cellStyleXfs>
  <cellXfs count="45">
    <xf numFmtId="0" fontId="0" fillId="6" borderId="0" xfId="0">
      <alignment vertical="center"/>
    </xf>
    <xf numFmtId="0" fontId="4" fillId="6" borderId="0" xfId="0" applyFont="1">
      <alignment vertical="center"/>
    </xf>
    <xf numFmtId="0" fontId="4" fillId="6" borderId="0" xfId="0" applyFont="1" applyAlignment="1">
      <alignment horizontal="right" vertical="center"/>
    </xf>
    <xf numFmtId="0" fontId="5" fillId="5" borderId="0" xfId="0" applyFont="1" applyFill="1">
      <alignment vertical="center"/>
    </xf>
    <xf numFmtId="0" fontId="7" fillId="7" borderId="0" xfId="2" applyFont="1" applyFill="1" applyBorder="1" applyAlignment="1">
      <alignment horizontal="left" vertical="center" indent="1"/>
    </xf>
    <xf numFmtId="0" fontId="7" fillId="7" borderId="0" xfId="2" applyFont="1" applyFill="1" applyBorder="1" applyAlignment="1">
      <alignment horizontal="right" vertical="center"/>
    </xf>
    <xf numFmtId="0" fontId="8" fillId="0" borderId="0" xfId="0" applyFont="1" applyFill="1" applyAlignment="1">
      <alignment horizontal="left" vertical="center" indent="1"/>
    </xf>
    <xf numFmtId="164" fontId="8" fillId="0" borderId="0" xfId="0" applyNumberFormat="1" applyFont="1" applyFill="1" applyAlignment="1">
      <alignment horizontal="right" vertical="center"/>
    </xf>
    <xf numFmtId="164" fontId="8" fillId="4" borderId="0" xfId="0" applyNumberFormat="1" applyFont="1" applyFill="1" applyAlignment="1">
      <alignment horizontal="right" vertical="center"/>
    </xf>
    <xf numFmtId="0" fontId="8" fillId="6" borderId="0" xfId="0" applyFont="1">
      <alignment vertical="center"/>
    </xf>
    <xf numFmtId="0" fontId="8" fillId="5" borderId="0" xfId="0" applyFont="1" applyFill="1">
      <alignment vertical="center"/>
    </xf>
    <xf numFmtId="0" fontId="8" fillId="5" borderId="0" xfId="0" applyFont="1" applyFill="1" applyAlignment="1">
      <alignment horizontal="left" vertical="center" indent="1"/>
    </xf>
    <xf numFmtId="0" fontId="8" fillId="6" borderId="0" xfId="0" applyFont="1" applyAlignment="1">
      <alignment horizontal="right" vertical="center"/>
    </xf>
    <xf numFmtId="164" fontId="8" fillId="9" borderId="0" xfId="0" applyNumberFormat="1" applyFont="1" applyFill="1" applyAlignment="1">
      <alignment horizontal="center" vertical="center"/>
    </xf>
    <xf numFmtId="164" fontId="8" fillId="0" borderId="0" xfId="0" applyNumberFormat="1" applyFont="1" applyFill="1" applyAlignment="1">
      <alignment horizontal="center" vertical="center"/>
    </xf>
    <xf numFmtId="164" fontId="8" fillId="4" borderId="0" xfId="0" applyNumberFormat="1" applyFont="1" applyFill="1" applyAlignment="1">
      <alignment horizontal="center" vertical="center"/>
    </xf>
    <xf numFmtId="0" fontId="9" fillId="0" borderId="0" xfId="3" applyFont="1" applyFill="1">
      <alignment horizontal="left" vertical="center" indent="1"/>
    </xf>
    <xf numFmtId="164" fontId="8" fillId="5" borderId="0" xfId="0" applyNumberFormat="1" applyFont="1" applyFill="1" applyAlignment="1">
      <alignment horizontal="center" vertical="center"/>
    </xf>
    <xf numFmtId="0" fontId="8" fillId="6" borderId="0" xfId="0" applyFont="1" applyAlignment="1">
      <alignment horizontal="center" vertical="center"/>
    </xf>
    <xf numFmtId="0" fontId="4" fillId="6" borderId="0" xfId="0" applyFont="1" applyAlignment="1">
      <alignment horizontal="center" vertical="center"/>
    </xf>
    <xf numFmtId="0" fontId="8" fillId="5" borderId="0" xfId="0" applyFont="1" applyFill="1" applyAlignment="1">
      <alignment horizontal="right" vertical="center"/>
    </xf>
    <xf numFmtId="0" fontId="8" fillId="5" borderId="0" xfId="0" applyFont="1" applyFill="1" applyAlignment="1">
      <alignment horizontal="center" vertical="center"/>
    </xf>
    <xf numFmtId="0" fontId="7" fillId="7" borderId="2" xfId="2" applyFont="1" applyFill="1" applyBorder="1" applyAlignment="1">
      <alignment horizontal="left" vertical="center" indent="1"/>
    </xf>
    <xf numFmtId="0" fontId="7" fillId="7" borderId="2" xfId="2" applyFont="1" applyFill="1" applyBorder="1" applyAlignment="1">
      <alignment horizontal="right" vertical="center"/>
    </xf>
    <xf numFmtId="0" fontId="7" fillId="7" borderId="2" xfId="0" applyFont="1" applyFill="1" applyBorder="1" applyAlignment="1">
      <alignment horizontal="left" vertical="center" indent="1"/>
    </xf>
    <xf numFmtId="0" fontId="7" fillId="7" borderId="2" xfId="0" applyFont="1" applyFill="1" applyBorder="1" applyAlignment="1">
      <alignment horizontal="center" vertical="center"/>
    </xf>
    <xf numFmtId="0" fontId="8" fillId="6" borderId="2" xfId="0" applyFont="1" applyBorder="1">
      <alignment vertical="center"/>
    </xf>
    <xf numFmtId="0" fontId="4" fillId="6" borderId="2" xfId="0" applyFont="1" applyBorder="1">
      <alignment vertical="center"/>
    </xf>
    <xf numFmtId="0" fontId="6" fillId="7" borderId="2" xfId="0" applyFont="1" applyFill="1" applyBorder="1" applyAlignment="1">
      <alignment horizontal="left" vertical="center" indent="1"/>
    </xf>
    <xf numFmtId="0" fontId="6" fillId="7" borderId="2" xfId="0" applyFont="1" applyFill="1" applyBorder="1" applyAlignment="1">
      <alignment horizontal="center" vertical="center"/>
    </xf>
    <xf numFmtId="0" fontId="8" fillId="6" borderId="2" xfId="0" applyFont="1" applyBorder="1" applyAlignment="1">
      <alignment horizontal="center" vertical="center"/>
    </xf>
    <xf numFmtId="0" fontId="4" fillId="6" borderId="2" xfId="0" applyFont="1" applyBorder="1" applyAlignment="1">
      <alignment horizontal="center" vertical="center"/>
    </xf>
    <xf numFmtId="0" fontId="6" fillId="7" borderId="2" xfId="3" applyFont="1" applyFill="1" applyBorder="1">
      <alignment horizontal="left" vertical="center" indent="1"/>
    </xf>
    <xf numFmtId="0" fontId="6" fillId="7" borderId="2" xfId="3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11" fillId="6" borderId="0" xfId="0" applyFont="1">
      <alignment vertical="center"/>
    </xf>
    <xf numFmtId="0" fontId="10" fillId="8" borderId="0" xfId="0" applyFont="1" applyFill="1" applyAlignment="1">
      <alignment horizontal="center" vertical="center"/>
    </xf>
    <xf numFmtId="0" fontId="8" fillId="6" borderId="0" xfId="0" applyFont="1">
      <alignment vertical="center"/>
    </xf>
    <xf numFmtId="0" fontId="6" fillId="9" borderId="3" xfId="0" applyFont="1" applyFill="1" applyBorder="1" applyAlignment="1">
      <alignment horizontal="left" vertical="center" indent="1"/>
    </xf>
    <xf numFmtId="164" fontId="6" fillId="9" borderId="3" xfId="0" applyNumberFormat="1" applyFont="1" applyFill="1" applyBorder="1" applyAlignment="1">
      <alignment horizontal="right" vertical="center"/>
    </xf>
    <xf numFmtId="0" fontId="6" fillId="9" borderId="3" xfId="0" applyFont="1" applyFill="1" applyBorder="1" applyAlignment="1">
      <alignment horizontal="right" vertical="center"/>
    </xf>
    <xf numFmtId="164" fontId="6" fillId="9" borderId="3" xfId="0" applyNumberFormat="1" applyFont="1" applyFill="1" applyBorder="1" applyAlignment="1">
      <alignment horizontal="center" vertical="center"/>
    </xf>
    <xf numFmtId="0" fontId="6" fillId="9" borderId="3" xfId="0" applyFont="1" applyFill="1" applyBorder="1" applyAlignment="1">
      <alignment horizontal="center" vertical="center"/>
    </xf>
    <xf numFmtId="0" fontId="8" fillId="9" borderId="3" xfId="0" applyFont="1" applyFill="1" applyBorder="1" applyAlignment="1">
      <alignment horizontal="left" vertical="center" indent="1"/>
    </xf>
    <xf numFmtId="164" fontId="8" fillId="9" borderId="3" xfId="0" applyNumberFormat="1" applyFont="1" applyFill="1" applyBorder="1" applyAlignment="1">
      <alignment horizontal="center" vertical="center"/>
    </xf>
  </cellXfs>
  <cellStyles count="5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hidden="1" customBuiltin="1"/>
    <cellStyle name="Normal" xfId="0" builtinId="0" customBuiltin="1"/>
  </cellStyles>
  <dxfs count="429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ck">
          <color theme="6" tint="-0.24994659260841701"/>
        </top>
        <bottom style="thin">
          <color theme="6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ck">
          <color theme="6" tint="-0.24994659260841701"/>
        </top>
        <bottom style="thin">
          <color theme="6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ck">
          <color theme="6" tint="-0.24994659260841701"/>
        </top>
        <bottom style="thin">
          <color theme="6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ck">
          <color theme="6" tint="-0.24994659260841701"/>
        </top>
        <bottom style="thin">
          <color theme="6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ck">
          <color theme="6" tint="-0.24994659260841701"/>
        </top>
        <bottom style="thin">
          <color theme="6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ck">
          <color theme="6" tint="-0.24994659260841701"/>
        </top>
        <bottom style="thin">
          <color theme="6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ck">
          <color theme="6" tint="-0.24994659260841701"/>
        </top>
        <bottom style="thin">
          <color theme="6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ck">
          <color theme="6" tint="-0.24994659260841701"/>
        </top>
        <bottom style="thin">
          <color theme="6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ck">
          <color theme="6" tint="-0.24994659260841701"/>
        </top>
        <bottom style="thin">
          <color theme="6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ck">
          <color theme="6" tint="-0.24994659260841701"/>
        </top>
        <bottom style="thin">
          <color theme="6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ck">
          <color theme="6" tint="-0.24994659260841701"/>
        </top>
        <bottom style="thin">
          <color theme="6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ck">
          <color theme="6" tint="-0.24994659260841701"/>
        </top>
        <bottom style="thin">
          <color theme="6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ck">
          <color theme="6" tint="-0.24994659260841701"/>
        </top>
        <bottom style="thin">
          <color theme="6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ck">
          <color theme="6" tint="-0.24994659260841701"/>
        </top>
        <bottom style="thin">
          <color theme="6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6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thick">
          <color theme="6" tint="-0.24994659260841701"/>
        </top>
        <bottom style="thin">
          <color theme="6" tint="-0.24994659260841701"/>
        </bottom>
      </border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6" tint="0.79998168889431442"/>
        </patternFill>
      </fill>
      <alignment horizontal="left" vertical="center" textRotation="0" wrapText="0" indent="1" justifyLastLine="0" shrinkToFit="0" readingOrder="0"/>
    </dxf>
    <dxf>
      <border>
        <top style="thick">
          <color theme="6" tint="-0.24994659260841701"/>
        </top>
      </border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6" tint="0.79998168889431442"/>
        </patternFill>
      </fill>
      <alignment horizontal="left" vertical="center" textRotation="0" wrapText="0" indent="1" justifyLastLine="0" shrinkToFit="0" readingOrder="0"/>
    </dxf>
    <dxf>
      <border>
        <top style="thick">
          <color theme="6" tint="-0.24994659260841701"/>
        </top>
      </border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6" tint="0.79998168889431442"/>
        </patternFill>
      </fill>
      <alignment horizontal="left" vertical="center" textRotation="0" wrapText="0" indent="1" justifyLastLine="0" shrinkToFit="0" readingOrder="0"/>
    </dxf>
    <dxf>
      <border>
        <top style="thick">
          <color theme="6" tint="-0.24994659260841701"/>
        </top>
      </border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6" tint="0.79998168889431442"/>
        </patternFill>
      </fill>
      <alignment horizontal="left" vertical="center" textRotation="0" wrapText="0" indent="1" justifyLastLine="0" shrinkToFit="0" readingOrder="0"/>
    </dxf>
    <dxf>
      <border>
        <top style="thick">
          <color theme="6" tint="-0.24994659260841701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6" tint="0.79998168889431442"/>
        </patternFill>
      </fill>
      <alignment horizontal="left" vertical="center" textRotation="0" wrapText="0" indent="1" justifyLastLine="0" shrinkToFit="0" readingOrder="0"/>
    </dxf>
    <dxf>
      <border>
        <top style="thick">
          <color theme="6" tint="-0.24994659260841701"/>
        </top>
      </border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6" tint="0.79998168889431442"/>
        </patternFill>
      </fill>
      <alignment horizontal="left" vertical="center" textRotation="0" wrapText="0" indent="1" justifyLastLine="0" shrinkToFit="0" readingOrder="0"/>
    </dxf>
    <dxf>
      <border>
        <top style="thick">
          <color theme="6" tint="-0.24994659260841701"/>
        </top>
      </border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6" tint="0.79998168889431442"/>
        </patternFill>
      </fill>
      <alignment horizontal="left" vertical="center" textRotation="0" wrapText="0" indent="1" justifyLastLine="0" shrinkToFit="0" readingOrder="0"/>
    </dxf>
    <dxf>
      <border>
        <top style="thick">
          <color theme="6" tint="-0.24994659260841701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6" tint="0.79998168889431442"/>
        </patternFill>
      </fill>
      <alignment horizontal="left" vertical="center" textRotation="0" wrapText="0" indent="1" justifyLastLine="0" shrinkToFit="0" readingOrder="0"/>
    </dxf>
    <dxf>
      <border>
        <top style="thick">
          <color theme="6" tint="-0.24994659260841701"/>
        </top>
      </border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6" tint="0.79998168889431442"/>
        </patternFill>
      </fill>
      <alignment horizontal="left" vertical="center" textRotation="0" wrapText="0" indent="1" justifyLastLine="0" shrinkToFit="0" readingOrder="0"/>
    </dxf>
    <dxf>
      <border>
        <top style="thick">
          <color theme="6" tint="-0.24994659260841701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6" tint="0.79998168889431442"/>
        </patternFill>
      </fill>
      <alignment horizontal="left" vertical="center" textRotation="0" wrapText="0" indent="1" justifyLastLine="0" shrinkToFit="0" readingOrder="0"/>
    </dxf>
    <dxf>
      <border>
        <top style="thick">
          <color theme="6" tint="-0.24994659260841701"/>
        </top>
      </border>
    </dxf>
    <dxf>
      <border>
        <top style="thick">
          <color theme="6" tint="-0.24994659260841701"/>
        </top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0"/>
        </patternFill>
      </fill>
    </dxf>
    <dxf>
      <border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6" tint="0.39997558519241921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none">
          <bgColor auto="1"/>
        </patternFill>
      </fill>
      <alignment horizontal="left" vertical="center" textRotation="0" wrapText="0" relativeIndent="1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6" tint="0.79998168889431442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none">
          <bgColor auto="1"/>
        </patternFill>
      </fill>
    </dxf>
    <dxf>
      <border>
        <bottom style="thin">
          <color theme="0"/>
        </bottom>
      </border>
    </dxf>
    <dxf>
      <font>
        <b/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none">
          <fgColor indexed="64"/>
          <bgColor theme="6" tint="0.39997558519241921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none">
          <bgColor auto="1"/>
        </patternFill>
      </fill>
      <alignment horizontal="left" vertical="center" textRotation="0" wrapText="0" relativeIndent="1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6" tint="0.79998168889431442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none">
          <bgColor auto="1"/>
        </patternFill>
      </fill>
    </dxf>
    <dxf>
      <border>
        <bottom style="thin">
          <color theme="0"/>
        </bottom>
      </border>
    </dxf>
    <dxf>
      <font>
        <b/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none">
          <fgColor indexed="64"/>
          <bgColor theme="6" tint="0.39997558519241921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none">
          <bgColor auto="1"/>
        </patternFill>
      </fill>
      <alignment horizontal="left" vertical="center" textRotation="0" wrapText="0" relativeIndent="1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6" tint="0.79998168889431442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none">
          <bgColor auto="1"/>
        </patternFill>
      </fill>
    </dxf>
    <dxf>
      <border>
        <bottom style="thin">
          <color theme="0"/>
        </bottom>
      </border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none">
          <fgColor indexed="64"/>
          <bgColor theme="6" tint="0.39997558519241921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&quot;$&quot;#,##0.00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none">
          <bgColor auto="1"/>
        </patternFill>
      </fill>
      <alignment horizontal="left" vertical="center" textRotation="0" wrapText="0" relativeIndent="1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6" tint="0.79998168889431442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none">
          <bgColor auto="1"/>
        </patternFill>
      </fill>
    </dxf>
    <dxf>
      <border>
        <bottom style="thin">
          <color theme="0"/>
        </bottom>
      </border>
    </dxf>
    <dxf>
      <font>
        <b/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none">
          <fgColor indexed="64"/>
          <bgColor theme="6" tint="0.39997558519241921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6" tint="0.79998168889431442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none">
          <bgColor auto="1"/>
        </patternFill>
      </fill>
    </dxf>
    <dxf>
      <border>
        <bottom style="thin">
          <color theme="0"/>
        </bottom>
      </border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none">
          <fgColor indexed="64"/>
          <bgColor theme="6" tint="0.39997558519241921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6" tint="0.79998168889431442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none">
          <bgColor auto="1"/>
        </patternFill>
      </fill>
    </dxf>
    <dxf>
      <border>
        <bottom style="thin">
          <color theme="0"/>
        </bottom>
      </border>
    </dxf>
    <dxf>
      <font>
        <b/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solid">
          <fgColor indexed="64"/>
          <bgColor theme="6" tint="0.39997558519241921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6" tint="0.79998168889431442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none">
          <bgColor auto="1"/>
        </patternFill>
      </fill>
    </dxf>
    <dxf>
      <border>
        <bottom style="thin">
          <color theme="0"/>
        </bottom>
      </border>
    </dxf>
    <dxf>
      <font>
        <b/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none">
          <fgColor indexed="64"/>
          <bgColor theme="6" tint="0.39997558519241921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6" tint="0.79998168889431442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none">
          <bgColor auto="1"/>
        </patternFill>
      </fill>
    </dxf>
    <dxf>
      <border>
        <bottom style="thin">
          <color theme="0"/>
        </bottom>
      </border>
    </dxf>
    <dxf>
      <font>
        <b/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none">
          <fgColor indexed="64"/>
          <bgColor theme="6" tint="0.39997558519241921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6" tint="0.79998168889431442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none">
          <fgColor indexed="64"/>
          <bgColor theme="0"/>
        </patternFill>
      </fill>
    </dxf>
    <dxf>
      <border>
        <bottom style="thin">
          <color theme="0"/>
        </bottom>
      </border>
    </dxf>
    <dxf>
      <font>
        <b/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solid">
          <fgColor indexed="64"/>
          <bgColor theme="6" tint="0.39997558519241921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</dxf>
    <dxf>
      <font>
        <b/>
        <strike val="0"/>
        <outline val="0"/>
        <shadow val="0"/>
        <u val="none"/>
        <vertAlign val="baseline"/>
        <sz val="10"/>
        <color theme="5" tint="-0.499984740745262"/>
        <name val="Century Gothic"/>
        <family val="2"/>
        <scheme val="none"/>
      </font>
      <fill>
        <patternFill patternType="solid">
          <fgColor indexed="64"/>
          <bgColor theme="6" tint="0.79998168889431442"/>
        </patternFill>
      </fill>
    </dxf>
    <dxf>
      <font>
        <strike val="0"/>
        <outline val="0"/>
        <shadow val="0"/>
        <u val="none"/>
        <vertAlign val="baseline"/>
        <sz val="10"/>
        <color theme="5" tint="-0.499984740745262"/>
        <name val="Century Gothic"/>
        <family val="2"/>
        <scheme val="none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5" tint="-0.499984740745262"/>
        <name val="Century Gothic"/>
        <family val="2"/>
        <scheme val="none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</dxf>
    <dxf>
      <font>
        <b/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solid">
          <fgColor indexed="64"/>
          <bgColor theme="6" tint="0.79998168889431442"/>
        </patternFill>
      </fill>
    </dxf>
    <dxf>
      <font>
        <strike val="0"/>
        <outline val="0"/>
        <shadow val="0"/>
        <u val="none"/>
        <vertAlign val="baseline"/>
        <sz val="10"/>
        <color theme="4" tint="-0.499984740745262"/>
        <name val="Century Gothic"/>
        <family val="2"/>
        <scheme val="none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none">
          <bgColor auto="1"/>
        </patternFill>
      </fill>
    </dxf>
    <dxf>
      <font>
        <color rgb="FF9C0006"/>
      </font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b val="0"/>
        <i val="0"/>
        <color theme="6" tint="-0.499984740745262"/>
      </font>
      <fill>
        <patternFill patternType="solid">
          <fgColor theme="6" tint="0.79998168889431442"/>
          <bgColor theme="6" tint="0.79998168889431442"/>
        </patternFill>
      </fill>
    </dxf>
    <dxf>
      <font>
        <b val="0"/>
        <i val="0"/>
        <color theme="6" tint="-0.499984740745262"/>
      </font>
      <fill>
        <patternFill patternType="solid">
          <fgColor theme="6" tint="0.79998168889431442"/>
          <bgColor theme="6" tint="0.79998168889431442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b val="0"/>
        <i val="0"/>
        <color theme="6" tint="-0.499984740745262"/>
      </font>
      <border>
        <top style="thin">
          <color theme="6" tint="-0.24994659260841701"/>
        </top>
      </border>
    </dxf>
    <dxf>
      <font>
        <b val="0"/>
        <i val="0"/>
        <color theme="6" tint="-0.499984740745262"/>
      </font>
      <border>
        <bottom style="thin">
          <color theme="6" tint="-0.24994659260841701"/>
        </bottom>
      </border>
    </dxf>
    <dxf>
      <font>
        <b val="0"/>
        <i val="0"/>
        <color theme="6" tint="-0.499984740745262"/>
      </font>
      <border>
        <top style="thin">
          <color theme="6" tint="-0.24994659260841701"/>
        </top>
        <bottom style="thin">
          <color theme="6" tint="-0.24994659260841701"/>
        </bottom>
      </border>
    </dxf>
    <dxf>
      <font>
        <b/>
        <i val="0"/>
        <color theme="5" tint="-0.499984740745262"/>
      </font>
      <fill>
        <patternFill>
          <bgColor theme="5" tint="0.79998168889431442"/>
        </patternFill>
      </fill>
    </dxf>
    <dxf>
      <font>
        <b/>
        <i val="0"/>
        <color theme="5" tint="-0.499984740745262"/>
      </font>
      <fill>
        <patternFill>
          <bgColor theme="5" tint="0.79998168889431442"/>
        </patternFill>
      </fill>
    </dxf>
    <dxf>
      <font>
        <b val="0"/>
        <i val="0"/>
        <color theme="5" tint="-0.499984740745262"/>
      </font>
      <fill>
        <patternFill patternType="solid">
          <fgColor theme="5" tint="0.79998168889431442"/>
          <bgColor theme="5" tint="0.79998168889431442"/>
        </patternFill>
      </fill>
    </dxf>
    <dxf>
      <font>
        <b val="0"/>
        <i val="0"/>
        <color theme="5" tint="-0.499984740745262"/>
      </font>
      <fill>
        <patternFill patternType="solid">
          <fgColor theme="5" tint="0.79998168889431442"/>
          <bgColor theme="5" tint="0.79998168889431442"/>
        </patternFill>
      </fill>
    </dxf>
    <dxf>
      <font>
        <b/>
        <i val="0"/>
        <color theme="5" tint="-0.499984740745262"/>
      </font>
      <fill>
        <patternFill>
          <bgColor theme="5" tint="0.79998168889431442"/>
        </patternFill>
      </fill>
    </dxf>
    <dxf>
      <font>
        <b/>
        <i val="0"/>
        <color theme="5" tint="-0.499984740745262"/>
      </font>
    </dxf>
    <dxf>
      <font>
        <b val="0"/>
        <i val="0"/>
        <color theme="5" tint="-0.499984740745262"/>
      </font>
      <border>
        <top style="thin">
          <color theme="5" tint="-0.24994659260841701"/>
        </top>
      </border>
    </dxf>
    <dxf>
      <font>
        <b val="0"/>
        <i val="0"/>
        <color theme="5" tint="-0.499984740745262"/>
      </font>
      <border>
        <bottom style="thin">
          <color theme="5" tint="-0.24994659260841701"/>
        </bottom>
      </border>
    </dxf>
    <dxf>
      <font>
        <b val="0"/>
        <i val="0"/>
        <color theme="5" tint="-0.499984740745262"/>
      </font>
      <border>
        <top style="thin">
          <color theme="5" tint="-0.24994659260841701"/>
        </top>
        <bottom style="thin">
          <color theme="5" tint="-0.24994659260841701"/>
        </bottom>
      </border>
    </dxf>
    <dxf>
      <font>
        <b/>
        <i val="0"/>
        <color theme="4" tint="-0.499984740745262"/>
      </font>
      <fill>
        <patternFill>
          <bgColor theme="4" tint="0.79998168889431442"/>
        </patternFill>
      </fill>
    </dxf>
    <dxf>
      <font>
        <b/>
        <i val="0"/>
        <color theme="4" tint="-0.499984740745262"/>
      </font>
      <fill>
        <patternFill>
          <bgColor theme="4" tint="0.79998168889431442"/>
        </patternFill>
      </fill>
    </dxf>
    <dxf>
      <font>
        <b val="0"/>
        <i val="0"/>
        <color theme="4" tint="-0.499984740745262"/>
      </font>
      <fill>
        <patternFill>
          <bgColor theme="4" tint="0.79998168889431442"/>
        </patternFill>
      </fill>
    </dxf>
    <dxf>
      <font>
        <b val="0"/>
        <i val="0"/>
        <color theme="4" tint="-0.499984740745262"/>
      </font>
      <fill>
        <patternFill patternType="solid">
          <fgColor theme="4" tint="0.79995117038483843"/>
          <bgColor theme="4" tint="0.79998168889431442"/>
        </patternFill>
      </fill>
    </dxf>
    <dxf>
      <font>
        <b/>
        <i val="0"/>
        <color theme="4" tint="-0.499984740745262"/>
      </font>
      <fill>
        <patternFill>
          <bgColor theme="4" tint="0.79998168889431442"/>
        </patternFill>
      </fill>
    </dxf>
    <dxf>
      <font>
        <b/>
        <i val="0"/>
        <color theme="4" tint="-0.499984740745262"/>
      </font>
    </dxf>
    <dxf>
      <font>
        <b val="0"/>
        <i val="0"/>
        <color theme="4" tint="-0.499984740745262"/>
      </font>
      <fill>
        <patternFill patternType="none">
          <bgColor auto="1"/>
        </patternFill>
      </fill>
      <border>
        <top style="thin">
          <color theme="4" tint="-0.24994659260841701"/>
        </top>
      </border>
    </dxf>
    <dxf>
      <border diagonalUp="0" diagonalDown="0">
        <left/>
        <right/>
        <top/>
        <bottom style="thin">
          <color theme="4" tint="-0.499984740745262"/>
        </bottom>
        <vertical/>
        <horizontal/>
      </border>
    </dxf>
    <dxf>
      <font>
        <b val="0"/>
        <i val="0"/>
        <color theme="4" tint="-0.499984740745262"/>
      </font>
      <border>
        <top style="thin">
          <color theme="4" tint="-0.24994659260841701"/>
        </top>
        <bottom style="thin">
          <color theme="4" tint="-0.24994659260841701"/>
        </bottom>
      </border>
    </dxf>
  </dxfs>
  <tableStyles count="3" defaultTableStyle="Personal Budget - Expense" defaultPivotStyle="PivotStyleLight16">
    <tableStyle name="Persona Budget - Revenue" pivot="0" count="9" xr9:uid="{00000000-0011-0000-FFFF-FFFF00000000}">
      <tableStyleElement type="wholeTable" dxfId="428"/>
      <tableStyleElement type="headerRow" dxfId="427"/>
      <tableStyleElement type="totalRow" dxfId="426"/>
      <tableStyleElement type="firstColumn" dxfId="425"/>
      <tableStyleElement type="lastColumn" dxfId="424"/>
      <tableStyleElement type="firstRowStripe" dxfId="423"/>
      <tableStyleElement type="firstColumnStripe" dxfId="422"/>
      <tableStyleElement type="firstTotalCell" dxfId="421"/>
      <tableStyleElement type="lastTotalCell" dxfId="420"/>
    </tableStyle>
    <tableStyle name="Personal Budget - Expense" pivot="0" count="9" xr9:uid="{00000000-0011-0000-FFFF-FFFF01000000}">
      <tableStyleElement type="wholeTable" dxfId="419"/>
      <tableStyleElement type="headerRow" dxfId="418"/>
      <tableStyleElement type="totalRow" dxfId="417"/>
      <tableStyleElement type="firstColumn" dxfId="416"/>
      <tableStyleElement type="lastColumn" dxfId="415"/>
      <tableStyleElement type="firstRowStripe" dxfId="414"/>
      <tableStyleElement type="firstColumnStripe" dxfId="413"/>
      <tableStyleElement type="firstTotalCell" dxfId="412"/>
      <tableStyleElement type="lastTotalCell" dxfId="411"/>
    </tableStyle>
    <tableStyle name="Personal Budget - Total" pivot="0" count="9" xr9:uid="{00000000-0011-0000-FFFF-FFFF02000000}">
      <tableStyleElement type="wholeTable" dxfId="410"/>
      <tableStyleElement type="headerRow" dxfId="409"/>
      <tableStyleElement type="totalRow" dxfId="408"/>
      <tableStyleElement type="firstColumn" dxfId="407"/>
      <tableStyleElement type="lastColumn" dxfId="406"/>
      <tableStyleElement type="firstRowStripe" dxfId="405"/>
      <tableStyleElement type="firstColumnStripe" dxfId="404"/>
      <tableStyleElement type="firstTotalCell" dxfId="403"/>
      <tableStyleElement type="lastTotalCell" dxfId="402"/>
    </tableStyle>
  </tableStyles>
  <colors>
    <mruColors>
      <color rgb="FFF7F7F7"/>
      <color rgb="FFF3F8FF"/>
      <color rgb="FFE6F8FA"/>
      <color rgb="FFEFF5FF"/>
      <color rgb="FFD6E8F6"/>
      <color rgb="FFE6EF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ncome" displayName="Income" ref="A4:O8" totalsRowCount="1" headerRowDxfId="400" dataDxfId="399" totalsRowDxfId="398" totalsRowBorderDxfId="175">
  <autoFilter ref="A4:O7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000-000001000000}" name="INCOME" totalsRowLabel="Total" dataDxfId="397" totalsRowDxfId="14"/>
    <tableColumn id="2" xr3:uid="{00000000-0010-0000-0000-000002000000}" name="January" totalsRowFunction="sum" dataDxfId="396" totalsRowDxfId="13"/>
    <tableColumn id="3" xr3:uid="{00000000-0010-0000-0000-000003000000}" name="February" totalsRowFunction="sum" dataDxfId="395" totalsRowDxfId="12"/>
    <tableColumn id="4" xr3:uid="{00000000-0010-0000-0000-000004000000}" name="March" totalsRowFunction="sum" dataDxfId="394" totalsRowDxfId="11"/>
    <tableColumn id="5" xr3:uid="{00000000-0010-0000-0000-000005000000}" name="April" totalsRowFunction="sum" dataDxfId="393" totalsRowDxfId="10"/>
    <tableColumn id="6" xr3:uid="{00000000-0010-0000-0000-000006000000}" name="May" totalsRowFunction="sum" dataDxfId="392" totalsRowDxfId="9"/>
    <tableColumn id="7" xr3:uid="{00000000-0010-0000-0000-000007000000}" name="June" totalsRowFunction="sum" dataDxfId="391" totalsRowDxfId="8"/>
    <tableColumn id="8" xr3:uid="{00000000-0010-0000-0000-000008000000}" name="July" totalsRowFunction="sum" dataDxfId="390" totalsRowDxfId="7"/>
    <tableColumn id="9" xr3:uid="{00000000-0010-0000-0000-000009000000}" name="August" totalsRowFunction="sum" dataDxfId="389" totalsRowDxfId="6"/>
    <tableColumn id="10" xr3:uid="{00000000-0010-0000-0000-00000A000000}" name="September" totalsRowFunction="sum" dataDxfId="388" totalsRowDxfId="5"/>
    <tableColumn id="11" xr3:uid="{00000000-0010-0000-0000-00000B000000}" name="October" totalsRowFunction="sum" dataDxfId="387" totalsRowDxfId="4"/>
    <tableColumn id="12" xr3:uid="{00000000-0010-0000-0000-00000C000000}" name="November" totalsRowFunction="sum" dataDxfId="386" totalsRowDxfId="3"/>
    <tableColumn id="13" xr3:uid="{00000000-0010-0000-0000-00000D000000}" name="December" totalsRowFunction="sum" dataDxfId="385" totalsRowDxfId="2"/>
    <tableColumn id="14" xr3:uid="{00000000-0010-0000-0000-00000E000000}" name="Year" totalsRowFunction="sum" dataDxfId="384" totalsRowDxfId="1">
      <calculatedColumnFormula>SUM(Income[[#This Row],[January]:[December]])</calculatedColumnFormula>
    </tableColumn>
    <tableColumn id="15" xr3:uid="{00000000-0010-0000-0000-00000F000000}" name="Sparkline" dataDxfId="383" totalsRowDxfId="0"/>
  </tableColumns>
  <tableStyleInfo showFirstColumn="1" showLastColumn="0" showRowStripes="0" showColumnStripes="1"/>
  <extLst>
    <ext xmlns:x14="http://schemas.microsoft.com/office/spreadsheetml/2009/9/main" uri="{504A1905-F514-4f6f-8877-14C23A59335A}">
      <x14:table altTextSummary="Enter Income items and monthly amounts in this table. Annual amount and monthly Totals are auto calculated and sparklines are updated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Personal" displayName="Personal" ref="A48:O50" totalsRowCount="1" headerRowDxfId="231" dataDxfId="229" totalsRowDxfId="228" headerRowBorderDxfId="230" totalsRowBorderDxfId="46">
  <autoFilter ref="A48:O49" xr:uid="{00000000-0009-0000-0100-00000A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900-000001000000}" name="PERSONAL" totalsRowLabel="Total" dataDxfId="227" totalsRowDxfId="45"/>
    <tableColumn id="2" xr3:uid="{00000000-0010-0000-0900-000002000000}" name="January" totalsRowFunction="sum" dataDxfId="226" totalsRowDxfId="44"/>
    <tableColumn id="3" xr3:uid="{00000000-0010-0000-0900-000003000000}" name="February" totalsRowFunction="sum" dataDxfId="225" totalsRowDxfId="43"/>
    <tableColumn id="4" xr3:uid="{00000000-0010-0000-0900-000004000000}" name="March" totalsRowFunction="sum" dataDxfId="224" totalsRowDxfId="42"/>
    <tableColumn id="5" xr3:uid="{00000000-0010-0000-0900-000005000000}" name="April" totalsRowFunction="sum" dataDxfId="223" totalsRowDxfId="41"/>
    <tableColumn id="6" xr3:uid="{00000000-0010-0000-0900-000006000000}" name="May" totalsRowFunction="sum" dataDxfId="222" totalsRowDxfId="40"/>
    <tableColumn id="7" xr3:uid="{00000000-0010-0000-0900-000007000000}" name="June" totalsRowFunction="sum" dataDxfId="221" totalsRowDxfId="39"/>
    <tableColumn id="8" xr3:uid="{00000000-0010-0000-0900-000008000000}" name="July" totalsRowFunction="sum" dataDxfId="220" totalsRowDxfId="38"/>
    <tableColumn id="9" xr3:uid="{00000000-0010-0000-0900-000009000000}" name="August" totalsRowFunction="sum" dataDxfId="219" totalsRowDxfId="37"/>
    <tableColumn id="10" xr3:uid="{00000000-0010-0000-0900-00000A000000}" name="September" totalsRowFunction="sum" dataDxfId="218" totalsRowDxfId="36"/>
    <tableColumn id="11" xr3:uid="{00000000-0010-0000-0900-00000B000000}" name="October" totalsRowFunction="sum" dataDxfId="217" totalsRowDxfId="35"/>
    <tableColumn id="12" xr3:uid="{00000000-0010-0000-0900-00000C000000}" name="November" totalsRowFunction="sum" dataDxfId="216" totalsRowDxfId="34"/>
    <tableColumn id="13" xr3:uid="{00000000-0010-0000-0900-00000D000000}" name="December" totalsRowFunction="sum" dataDxfId="215" totalsRowDxfId="33"/>
    <tableColumn id="14" xr3:uid="{00000000-0010-0000-0900-00000E000000}" name="Year" totalsRowFunction="sum" dataDxfId="214" totalsRowDxfId="32">
      <calculatedColumnFormula>SUM(Personal[[#This Row],[January]:[December]])</calculatedColumnFormula>
    </tableColumn>
    <tableColumn id="15" xr3:uid="{00000000-0010-0000-0900-00000F000000}" name="Sparkline" dataDxfId="213" totalsRowDxfId="31"/>
  </tableColumns>
  <tableStyleInfo showFirstColumn="1" showLastColumn="0" showRowStripes="0" showColumnStripes="1"/>
  <extLst>
    <ext xmlns:x14="http://schemas.microsoft.com/office/spreadsheetml/2009/9/main" uri="{504A1905-F514-4f6f-8877-14C23A59335A}">
      <x14:table altTextSummary="Enter Personal expenses items and monthly amounts in this table. Annual amount and monthly Totals are auto calculated and sparklines are updated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Financial" displayName="Financial" ref="A52:O54" totalsRowCount="1" headerRowDxfId="212" dataDxfId="210" totalsRowDxfId="209" headerRowBorderDxfId="211" totalsRowBorderDxfId="30">
  <autoFilter ref="A52:O53" xr:uid="{00000000-0009-0000-0100-00000B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A00-000001000000}" name="FINANCIAL OBLIGATIONS" totalsRowLabel="Total" dataDxfId="208" totalsRowDxfId="29"/>
    <tableColumn id="2" xr3:uid="{00000000-0010-0000-0A00-000002000000}" name="January" totalsRowFunction="sum" dataDxfId="207" totalsRowDxfId="28"/>
    <tableColumn id="3" xr3:uid="{00000000-0010-0000-0A00-000003000000}" name="February" totalsRowFunction="sum" dataDxfId="206" totalsRowDxfId="27"/>
    <tableColumn id="4" xr3:uid="{00000000-0010-0000-0A00-000004000000}" name="March" totalsRowFunction="sum" dataDxfId="205" totalsRowDxfId="26"/>
    <tableColumn id="5" xr3:uid="{00000000-0010-0000-0A00-000005000000}" name="April" totalsRowFunction="sum" dataDxfId="204" totalsRowDxfId="25"/>
    <tableColumn id="6" xr3:uid="{00000000-0010-0000-0A00-000006000000}" name="May" totalsRowFunction="sum" dataDxfId="203" totalsRowDxfId="24"/>
    <tableColumn id="7" xr3:uid="{00000000-0010-0000-0A00-000007000000}" name="June" totalsRowFunction="sum" dataDxfId="202" totalsRowDxfId="23"/>
    <tableColumn id="8" xr3:uid="{00000000-0010-0000-0A00-000008000000}" name="July" totalsRowFunction="sum" dataDxfId="201" totalsRowDxfId="22"/>
    <tableColumn id="9" xr3:uid="{00000000-0010-0000-0A00-000009000000}" name="August" totalsRowFunction="sum" dataDxfId="200" totalsRowDxfId="21"/>
    <tableColumn id="10" xr3:uid="{00000000-0010-0000-0A00-00000A000000}" name="September" totalsRowFunction="sum" dataDxfId="199" totalsRowDxfId="20"/>
    <tableColumn id="11" xr3:uid="{00000000-0010-0000-0A00-00000B000000}" name="October" totalsRowFunction="sum" dataDxfId="198" totalsRowDxfId="19"/>
    <tableColumn id="12" xr3:uid="{00000000-0010-0000-0A00-00000C000000}" name="November" totalsRowFunction="sum" dataDxfId="197" totalsRowDxfId="18"/>
    <tableColumn id="13" xr3:uid="{00000000-0010-0000-0A00-00000D000000}" name="December" totalsRowFunction="sum" dataDxfId="196" totalsRowDxfId="17"/>
    <tableColumn id="14" xr3:uid="{00000000-0010-0000-0A00-00000E000000}" name="Year" totalsRowFunction="sum" dataDxfId="195" totalsRowDxfId="16">
      <calculatedColumnFormula>SUM(Financial[[#This Row],[January]:[December]])</calculatedColumnFormula>
    </tableColumn>
    <tableColumn id="15" xr3:uid="{00000000-0010-0000-0A00-00000F000000}" name="Sparkline" dataDxfId="194" totalsRowDxfId="15"/>
  </tableColumns>
  <tableStyleInfo showFirstColumn="1" showLastColumn="0" showRowStripes="0" showColumnStripes="1"/>
  <extLst>
    <ext xmlns:x14="http://schemas.microsoft.com/office/spreadsheetml/2009/9/main" uri="{504A1905-F514-4f6f-8877-14C23A59335A}">
      <x14:table altTextSummary="Enter Financial Obligations items and monthly amounts in this table. Annual amount and monthly Totals are auto calculated and sparklines are updated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Totals" displayName="Totals" ref="A56:O58" totalsRowShown="0" headerRowDxfId="193" dataDxfId="191" headerRowBorderDxfId="192" headerRowCellStyle="Heading 3">
  <tableColumns count="15">
    <tableColumn id="1" xr3:uid="{00000000-0010-0000-0C00-000001000000}" name="TOTALS" dataDxfId="190"/>
    <tableColumn id="2" xr3:uid="{00000000-0010-0000-0C00-000002000000}" name="JAN" dataDxfId="189"/>
    <tableColumn id="3" xr3:uid="{00000000-0010-0000-0C00-000003000000}" name="FEB" dataDxfId="188"/>
    <tableColumn id="4" xr3:uid="{00000000-0010-0000-0C00-000004000000}" name="MAR" dataDxfId="187"/>
    <tableColumn id="5" xr3:uid="{00000000-0010-0000-0C00-000005000000}" name="APR" dataDxfId="186"/>
    <tableColumn id="6" xr3:uid="{00000000-0010-0000-0C00-000006000000}" name="MAY" dataDxfId="185"/>
    <tableColumn id="7" xr3:uid="{00000000-0010-0000-0C00-000007000000}" name="JUN" dataDxfId="184"/>
    <tableColumn id="8" xr3:uid="{00000000-0010-0000-0C00-000008000000}" name="JUL" dataDxfId="183"/>
    <tableColumn id="9" xr3:uid="{00000000-0010-0000-0C00-000009000000}" name="AUG" dataDxfId="182"/>
    <tableColumn id="10" xr3:uid="{00000000-0010-0000-0C00-00000A000000}" name="SEP" dataDxfId="181"/>
    <tableColumn id="11" xr3:uid="{00000000-0010-0000-0C00-00000B000000}" name="OCT" dataDxfId="180"/>
    <tableColumn id="12" xr3:uid="{00000000-0010-0000-0C00-00000C000000}" name="NOV" dataDxfId="179"/>
    <tableColumn id="13" xr3:uid="{00000000-0010-0000-0C00-00000D000000}" name="DEC" dataDxfId="178"/>
    <tableColumn id="14" xr3:uid="{00000000-0010-0000-0C00-00000E000000}" name="YEAR" dataDxfId="177"/>
    <tableColumn id="15" xr3:uid="{00000000-0010-0000-0C00-00000F000000}" name="SPARKLINE" dataDxfId="176"/>
  </tableColumns>
  <tableStyleInfo showFirstColumn="1" showLastColumn="0" showRowStripes="0" showColumnStripes="1"/>
  <extLst>
    <ext xmlns:x14="http://schemas.microsoft.com/office/spreadsheetml/2009/9/main" uri="{504A1905-F514-4f6f-8877-14C23A59335A}">
      <x14:table altTextSummary="Total expenses and Cash shortage or surplus are auto calculated for each month and entire year, and sparklines are updated in this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Home" displayName="Home" ref="A11:O13" totalsRowCount="1" headerRowDxfId="382" dataDxfId="381" totalsRowDxfId="380" totalsRowBorderDxfId="174">
  <autoFilter ref="A11:O12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100-000001000000}" name="HOME" totalsRowLabel="Total" dataDxfId="379" totalsRowDxfId="173"/>
    <tableColumn id="2" xr3:uid="{00000000-0010-0000-0100-000002000000}" name="January" totalsRowFunction="sum" dataDxfId="378" totalsRowDxfId="172"/>
    <tableColumn id="3" xr3:uid="{00000000-0010-0000-0100-000003000000}" name="February" totalsRowFunction="sum" dataDxfId="377" totalsRowDxfId="171"/>
    <tableColumn id="4" xr3:uid="{00000000-0010-0000-0100-000004000000}" name="March" totalsRowFunction="sum" dataDxfId="376" totalsRowDxfId="170"/>
    <tableColumn id="5" xr3:uid="{00000000-0010-0000-0100-000005000000}" name="April" totalsRowFunction="sum" dataDxfId="375" totalsRowDxfId="169"/>
    <tableColumn id="6" xr3:uid="{00000000-0010-0000-0100-000006000000}" name="May" totalsRowFunction="sum" dataDxfId="374" totalsRowDxfId="168"/>
    <tableColumn id="7" xr3:uid="{00000000-0010-0000-0100-000007000000}" name="June" totalsRowFunction="sum" dataDxfId="373" totalsRowDxfId="167"/>
    <tableColumn id="8" xr3:uid="{00000000-0010-0000-0100-000008000000}" name="July" totalsRowFunction="sum" dataDxfId="372" totalsRowDxfId="166"/>
    <tableColumn id="9" xr3:uid="{00000000-0010-0000-0100-000009000000}" name="August" totalsRowFunction="sum" dataDxfId="371" totalsRowDxfId="165"/>
    <tableColumn id="10" xr3:uid="{00000000-0010-0000-0100-00000A000000}" name="September" totalsRowFunction="sum" dataDxfId="370" totalsRowDxfId="164"/>
    <tableColumn id="11" xr3:uid="{00000000-0010-0000-0100-00000B000000}" name="October" totalsRowFunction="sum" dataDxfId="369" totalsRowDxfId="163"/>
    <tableColumn id="12" xr3:uid="{00000000-0010-0000-0100-00000C000000}" name="November" totalsRowFunction="sum" dataDxfId="368" totalsRowDxfId="162"/>
    <tableColumn id="13" xr3:uid="{00000000-0010-0000-0100-00000D000000}" name="December" totalsRowFunction="sum" dataDxfId="367" totalsRowDxfId="161"/>
    <tableColumn id="14" xr3:uid="{00000000-0010-0000-0100-00000E000000}" name="Year" totalsRowFunction="sum" dataDxfId="366" totalsRowDxfId="160">
      <calculatedColumnFormula>SUM(Home[[#This Row],[January]:[December]])</calculatedColumnFormula>
    </tableColumn>
    <tableColumn id="15" xr3:uid="{00000000-0010-0000-0100-00000F000000}" name="Sparkline" dataDxfId="365" totalsRowDxfId="159"/>
  </tableColumns>
  <tableStyleInfo showFirstColumn="1" showLastColumn="0" showRowStripes="0" showColumnStripes="1"/>
  <extLst>
    <ext xmlns:x14="http://schemas.microsoft.com/office/spreadsheetml/2009/9/main" uri="{504A1905-F514-4f6f-8877-14C23A59335A}">
      <x14:table altTextSummary="Enter Home expense items and monthly amounts in this table. Annual amount and monthly Totals are auto calculated and sparklines are updated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Daily" displayName="Daily" ref="A15:O18" totalsRowCount="1" headerRowDxfId="364" dataDxfId="362" totalsRowDxfId="361" headerRowBorderDxfId="363" totalsRowBorderDxfId="158">
  <autoFilter ref="A15:O17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200-000001000000}" name="DAILY LIVING" totalsRowLabel="Total" dataDxfId="360" totalsRowDxfId="157"/>
    <tableColumn id="2" xr3:uid="{00000000-0010-0000-0200-000002000000}" name="January" totalsRowFunction="sum" dataDxfId="359" totalsRowDxfId="156"/>
    <tableColumn id="3" xr3:uid="{00000000-0010-0000-0200-000003000000}" name="February" totalsRowFunction="sum" dataDxfId="358" totalsRowDxfId="155"/>
    <tableColumn id="4" xr3:uid="{00000000-0010-0000-0200-000004000000}" name="March" totalsRowFunction="sum" dataDxfId="357" totalsRowDxfId="154"/>
    <tableColumn id="5" xr3:uid="{00000000-0010-0000-0200-000005000000}" name="April" totalsRowFunction="sum" dataDxfId="356" totalsRowDxfId="153"/>
    <tableColumn id="6" xr3:uid="{00000000-0010-0000-0200-000006000000}" name="May" totalsRowFunction="sum" dataDxfId="355" totalsRowDxfId="152"/>
    <tableColumn id="7" xr3:uid="{00000000-0010-0000-0200-000007000000}" name="June" totalsRowFunction="sum" dataDxfId="354" totalsRowDxfId="151"/>
    <tableColumn id="8" xr3:uid="{00000000-0010-0000-0200-000008000000}" name="July" totalsRowFunction="sum" dataDxfId="353" totalsRowDxfId="150"/>
    <tableColumn id="9" xr3:uid="{00000000-0010-0000-0200-000009000000}" name="August" totalsRowFunction="sum" dataDxfId="352" totalsRowDxfId="149"/>
    <tableColumn id="10" xr3:uid="{00000000-0010-0000-0200-00000A000000}" name="September" totalsRowFunction="sum" dataDxfId="351" totalsRowDxfId="148"/>
    <tableColumn id="11" xr3:uid="{00000000-0010-0000-0200-00000B000000}" name="October" totalsRowFunction="sum" dataDxfId="350" totalsRowDxfId="147"/>
    <tableColumn id="12" xr3:uid="{00000000-0010-0000-0200-00000C000000}" name="November" totalsRowFunction="sum" dataDxfId="349" totalsRowDxfId="146"/>
    <tableColumn id="13" xr3:uid="{00000000-0010-0000-0200-00000D000000}" name="December" totalsRowFunction="sum" dataDxfId="348" totalsRowDxfId="145"/>
    <tableColumn id="14" xr3:uid="{00000000-0010-0000-0200-00000E000000}" name="Year" totalsRowFunction="sum" dataDxfId="347" totalsRowDxfId="144">
      <calculatedColumnFormula>SUM(Daily[[#This Row],[January]:[December]])</calculatedColumnFormula>
    </tableColumn>
    <tableColumn id="15" xr3:uid="{00000000-0010-0000-0200-00000F000000}" name="Sparkline" dataDxfId="346" totalsRowDxfId="143"/>
  </tableColumns>
  <tableStyleInfo showFirstColumn="1" showLastColumn="0" showRowStripes="0" showColumnStripes="1"/>
  <extLst>
    <ext xmlns:x14="http://schemas.microsoft.com/office/spreadsheetml/2009/9/main" uri="{504A1905-F514-4f6f-8877-14C23A59335A}">
      <x14:table altTextSummary="Enter Daily expense items and monthly amounts in this table. Annual amount and monthly Totals are auto calculated and sparklines are updated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ransportation" displayName="Transportation" ref="A20:O23" totalsRowCount="1" headerRowDxfId="345" dataDxfId="343" totalsRowDxfId="342" headerRowBorderDxfId="344" totalsRowBorderDxfId="142">
  <autoFilter ref="A20:O22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300-000001000000}" name="TRANSPORTATION" totalsRowLabel="Total" dataDxfId="341" totalsRowDxfId="141"/>
    <tableColumn id="2" xr3:uid="{00000000-0010-0000-0300-000002000000}" name="January" totalsRowFunction="sum" dataDxfId="340" totalsRowDxfId="140"/>
    <tableColumn id="3" xr3:uid="{00000000-0010-0000-0300-000003000000}" name="February" totalsRowFunction="sum" dataDxfId="339" totalsRowDxfId="139"/>
    <tableColumn id="4" xr3:uid="{00000000-0010-0000-0300-000004000000}" name="March" totalsRowFunction="sum" dataDxfId="338" totalsRowDxfId="138"/>
    <tableColumn id="5" xr3:uid="{00000000-0010-0000-0300-000005000000}" name="April" totalsRowFunction="sum" dataDxfId="337" totalsRowDxfId="137"/>
    <tableColumn id="6" xr3:uid="{00000000-0010-0000-0300-000006000000}" name="May" totalsRowFunction="sum" dataDxfId="336" totalsRowDxfId="136"/>
    <tableColumn id="7" xr3:uid="{00000000-0010-0000-0300-000007000000}" name="June" totalsRowFunction="sum" dataDxfId="335" totalsRowDxfId="135"/>
    <tableColumn id="8" xr3:uid="{00000000-0010-0000-0300-000008000000}" name="July" totalsRowFunction="sum" dataDxfId="334" totalsRowDxfId="134"/>
    <tableColumn id="9" xr3:uid="{00000000-0010-0000-0300-000009000000}" name="August" totalsRowFunction="sum" dataDxfId="333" totalsRowDxfId="133"/>
    <tableColumn id="10" xr3:uid="{00000000-0010-0000-0300-00000A000000}" name="September" totalsRowFunction="sum" dataDxfId="332" totalsRowDxfId="132"/>
    <tableColumn id="11" xr3:uid="{00000000-0010-0000-0300-00000B000000}" name="October" totalsRowFunction="sum" dataDxfId="331" totalsRowDxfId="131"/>
    <tableColumn id="12" xr3:uid="{00000000-0010-0000-0300-00000C000000}" name="November" totalsRowFunction="sum" dataDxfId="330" totalsRowDxfId="130"/>
    <tableColumn id="13" xr3:uid="{00000000-0010-0000-0300-00000D000000}" name="December" totalsRowFunction="sum" dataDxfId="329" totalsRowDxfId="129"/>
    <tableColumn id="14" xr3:uid="{00000000-0010-0000-0300-00000E000000}" name="Year" totalsRowFunction="sum" dataDxfId="328" totalsRowDxfId="128">
      <calculatedColumnFormula>SUM(Transportation[[#This Row],[January]:[December]])</calculatedColumnFormula>
    </tableColumn>
    <tableColumn id="15" xr3:uid="{00000000-0010-0000-0300-00000F000000}" name="Sparkline" dataDxfId="327" totalsRowDxfId="127"/>
  </tableColumns>
  <tableStyleInfo showFirstColumn="1" showLastColumn="0" showRowStripes="0" showColumnStripes="1"/>
  <extLst>
    <ext xmlns:x14="http://schemas.microsoft.com/office/spreadsheetml/2009/9/main" uri="{504A1905-F514-4f6f-8877-14C23A59335A}">
      <x14:table altTextSummary="Enter Transportation expense items and monthly amounts in this table. Annual amount and monthly Totals are auto calculated and sparklines are updated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Entertainment" displayName="Entertainment" ref="A25:O28" totalsRowCount="1" headerRowDxfId="326" dataDxfId="324" totalsRowDxfId="323" headerRowBorderDxfId="325" totalsRowBorderDxfId="126">
  <autoFilter ref="A25:O27" xr:uid="{00000000-0009-0000-0100-00000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400-000001000000}" name="ENTERTAINMENT" totalsRowLabel="Total" dataDxfId="322" totalsRowDxfId="125"/>
    <tableColumn id="2" xr3:uid="{00000000-0010-0000-0400-000002000000}" name="January" totalsRowFunction="sum" dataDxfId="321" totalsRowDxfId="124"/>
    <tableColumn id="3" xr3:uid="{00000000-0010-0000-0400-000003000000}" name="February" totalsRowFunction="sum" dataDxfId="320" totalsRowDxfId="123"/>
    <tableColumn id="4" xr3:uid="{00000000-0010-0000-0400-000004000000}" name="March" totalsRowFunction="sum" dataDxfId="319" totalsRowDxfId="122"/>
    <tableColumn id="5" xr3:uid="{00000000-0010-0000-0400-000005000000}" name="April" totalsRowFunction="sum" dataDxfId="318" totalsRowDxfId="121"/>
    <tableColumn id="6" xr3:uid="{00000000-0010-0000-0400-000006000000}" name="May" totalsRowFunction="sum" dataDxfId="317" totalsRowDxfId="120"/>
    <tableColumn id="7" xr3:uid="{00000000-0010-0000-0400-000007000000}" name="June" totalsRowFunction="sum" dataDxfId="316" totalsRowDxfId="119"/>
    <tableColumn id="8" xr3:uid="{00000000-0010-0000-0400-000008000000}" name="July" totalsRowFunction="sum" dataDxfId="315" totalsRowDxfId="118"/>
    <tableColumn id="9" xr3:uid="{00000000-0010-0000-0400-000009000000}" name="August" totalsRowFunction="sum" dataDxfId="314" totalsRowDxfId="117"/>
    <tableColumn id="10" xr3:uid="{00000000-0010-0000-0400-00000A000000}" name="September" totalsRowFunction="sum" dataDxfId="313" totalsRowDxfId="116"/>
    <tableColumn id="11" xr3:uid="{00000000-0010-0000-0400-00000B000000}" name="October" totalsRowFunction="sum" dataDxfId="312" totalsRowDxfId="115"/>
    <tableColumn id="12" xr3:uid="{00000000-0010-0000-0400-00000C000000}" name="November" totalsRowFunction="sum" dataDxfId="311" totalsRowDxfId="114"/>
    <tableColumn id="13" xr3:uid="{00000000-0010-0000-0400-00000D000000}" name="December" totalsRowFunction="sum" dataDxfId="310" totalsRowDxfId="113"/>
    <tableColumn id="14" xr3:uid="{00000000-0010-0000-0400-00000E000000}" name="Year" totalsRowFunction="sum" dataDxfId="309" totalsRowDxfId="112">
      <calculatedColumnFormula>SUM(Entertainment[[#This Row],[January]:[December]])</calculatedColumnFormula>
    </tableColumn>
    <tableColumn id="15" xr3:uid="{00000000-0010-0000-0400-00000F000000}" name="Sparkline" dataDxfId="308" totalsRowDxfId="111"/>
  </tableColumns>
  <tableStyleInfo showFirstColumn="1" showLastColumn="0" showRowStripes="0" showColumnStripes="1"/>
  <extLst>
    <ext xmlns:x14="http://schemas.microsoft.com/office/spreadsheetml/2009/9/main" uri="{504A1905-F514-4f6f-8877-14C23A59335A}">
      <x14:table altTextSummary="Enter Entertainment expense items and monthly amounts in this table. Annual amount and monthly Totals are auto calculated and sparklines are updated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Health" displayName="Health" ref="A29:O32" totalsRowCount="1" headerRowDxfId="307" dataDxfId="305" totalsRowDxfId="304" headerRowBorderDxfId="306" totalsRowBorderDxfId="110">
  <autoFilter ref="A29:O31" xr:uid="{00000000-0009-0000-0100-000006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500-000001000000}" name="HEALTH" totalsRowLabel="Total" dataDxfId="303" totalsRowDxfId="109"/>
    <tableColumn id="2" xr3:uid="{00000000-0010-0000-0500-000002000000}" name="January" totalsRowFunction="sum" dataDxfId="302" totalsRowDxfId="108"/>
    <tableColumn id="3" xr3:uid="{00000000-0010-0000-0500-000003000000}" name="February" totalsRowFunction="sum" dataDxfId="301" totalsRowDxfId="107"/>
    <tableColumn id="4" xr3:uid="{00000000-0010-0000-0500-000004000000}" name="March" totalsRowFunction="sum" dataDxfId="300" totalsRowDxfId="106"/>
    <tableColumn id="5" xr3:uid="{00000000-0010-0000-0500-000005000000}" name="April" totalsRowFunction="sum" dataDxfId="299" totalsRowDxfId="105"/>
    <tableColumn id="6" xr3:uid="{00000000-0010-0000-0500-000006000000}" name="May" totalsRowFunction="sum" dataDxfId="298" totalsRowDxfId="104"/>
    <tableColumn id="7" xr3:uid="{00000000-0010-0000-0500-000007000000}" name="June" totalsRowFunction="sum" dataDxfId="297" totalsRowDxfId="103"/>
    <tableColumn id="8" xr3:uid="{00000000-0010-0000-0500-000008000000}" name="July" totalsRowFunction="sum" dataDxfId="296" totalsRowDxfId="102"/>
    <tableColumn id="9" xr3:uid="{00000000-0010-0000-0500-000009000000}" name="August" totalsRowFunction="sum" dataDxfId="295" totalsRowDxfId="101"/>
    <tableColumn id="10" xr3:uid="{00000000-0010-0000-0500-00000A000000}" name="September" totalsRowFunction="sum" dataDxfId="294" totalsRowDxfId="100"/>
    <tableColumn id="11" xr3:uid="{00000000-0010-0000-0500-00000B000000}" name="October" totalsRowFunction="sum" dataDxfId="293" totalsRowDxfId="99"/>
    <tableColumn id="12" xr3:uid="{00000000-0010-0000-0500-00000C000000}" name="November" totalsRowFunction="sum" dataDxfId="292" totalsRowDxfId="98"/>
    <tableColumn id="13" xr3:uid="{00000000-0010-0000-0500-00000D000000}" name="December" totalsRowFunction="sum" dataDxfId="291" totalsRowDxfId="97"/>
    <tableColumn id="14" xr3:uid="{00000000-0010-0000-0500-00000E000000}" name="Year" totalsRowFunction="sum" dataDxfId="290" totalsRowDxfId="96">
      <calculatedColumnFormula>SUM(Health[[#This Row],[January]:[December]])</calculatedColumnFormula>
    </tableColumn>
    <tableColumn id="15" xr3:uid="{00000000-0010-0000-0500-00000F000000}" name="Sparkline" dataDxfId="289" totalsRowDxfId="95"/>
  </tableColumns>
  <tableStyleInfo showFirstColumn="1" showLastColumn="0" showRowStripes="0" showColumnStripes="1"/>
  <extLst>
    <ext xmlns:x14="http://schemas.microsoft.com/office/spreadsheetml/2009/9/main" uri="{504A1905-F514-4f6f-8877-14C23A59335A}">
      <x14:table altTextSummary="Enter Health expense items and monthly amounts in this table. Annual amount and monthly Totals are auto calculated and sparklines are updated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Vacations" displayName="Vacations" ref="A33:O36" totalsRowCount="1" headerRowDxfId="288" dataDxfId="286" totalsRowDxfId="285" headerRowBorderDxfId="287" totalsRowBorderDxfId="94">
  <autoFilter ref="A33:O35" xr:uid="{00000000-0009-0000-0100-000007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600-000001000000}" name="VACATIONS" totalsRowLabel="Total" dataDxfId="284" totalsRowDxfId="93"/>
    <tableColumn id="2" xr3:uid="{00000000-0010-0000-0600-000002000000}" name="January" totalsRowFunction="sum" dataDxfId="283" totalsRowDxfId="92"/>
    <tableColumn id="3" xr3:uid="{00000000-0010-0000-0600-000003000000}" name="February" totalsRowFunction="sum" dataDxfId="282" totalsRowDxfId="91"/>
    <tableColumn id="4" xr3:uid="{00000000-0010-0000-0600-000004000000}" name="March" totalsRowFunction="sum" dataDxfId="281" totalsRowDxfId="90"/>
    <tableColumn id="5" xr3:uid="{00000000-0010-0000-0600-000005000000}" name="April" totalsRowFunction="sum" dataDxfId="280" totalsRowDxfId="89"/>
    <tableColumn id="6" xr3:uid="{00000000-0010-0000-0600-000006000000}" name="May" totalsRowFunction="sum" dataDxfId="279" totalsRowDxfId="88"/>
    <tableColumn id="7" xr3:uid="{00000000-0010-0000-0600-000007000000}" name="June" totalsRowFunction="sum" dataDxfId="278" totalsRowDxfId="87"/>
    <tableColumn id="8" xr3:uid="{00000000-0010-0000-0600-000008000000}" name="July" totalsRowFunction="sum" dataDxfId="277" totalsRowDxfId="86"/>
    <tableColumn id="9" xr3:uid="{00000000-0010-0000-0600-000009000000}" name="August" totalsRowFunction="sum" dataDxfId="276" totalsRowDxfId="85"/>
    <tableColumn id="10" xr3:uid="{00000000-0010-0000-0600-00000A000000}" name="September" totalsRowFunction="sum" dataDxfId="275" totalsRowDxfId="84"/>
    <tableColumn id="11" xr3:uid="{00000000-0010-0000-0600-00000B000000}" name="October" totalsRowFunction="sum" dataDxfId="274" totalsRowDxfId="83"/>
    <tableColumn id="12" xr3:uid="{00000000-0010-0000-0600-00000C000000}" name="November" totalsRowFunction="sum" dataDxfId="273" totalsRowDxfId="82"/>
    <tableColumn id="13" xr3:uid="{00000000-0010-0000-0600-00000D000000}" name="December" totalsRowFunction="sum" dataDxfId="272" totalsRowDxfId="81"/>
    <tableColumn id="14" xr3:uid="{00000000-0010-0000-0600-00000E000000}" name="Year" totalsRowFunction="sum" dataDxfId="271" totalsRowDxfId="80">
      <calculatedColumnFormula>SUM(Vacations[[#This Row],[January]:[December]])</calculatedColumnFormula>
    </tableColumn>
    <tableColumn id="15" xr3:uid="{00000000-0010-0000-0600-00000F000000}" name="Sparkline" dataDxfId="270" totalsRowDxfId="79"/>
  </tableColumns>
  <tableStyleInfo showFirstColumn="1" showLastColumn="0" showRowStripes="0" showColumnStripes="1"/>
  <extLst>
    <ext xmlns:x14="http://schemas.microsoft.com/office/spreadsheetml/2009/9/main" uri="{504A1905-F514-4f6f-8877-14C23A59335A}">
      <x14:table altTextSummary="Enter Vacations expense items and monthly amounts in this table. Annual amount and monthly Totals are auto calculated and sparklines are updated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Recreation" displayName="Recreation" ref="A38:O41" totalsRowCount="1" headerRowDxfId="269" dataDxfId="267" totalsRowDxfId="266" headerRowBorderDxfId="268" totalsRowBorderDxfId="78">
  <autoFilter ref="A38:O40" xr:uid="{00000000-0009-0000-0100-000008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700-000001000000}" name="RECREATION" totalsRowLabel="Total" dataDxfId="265" totalsRowDxfId="77"/>
    <tableColumn id="2" xr3:uid="{00000000-0010-0000-0700-000002000000}" name="January" totalsRowFunction="sum" dataDxfId="264" totalsRowDxfId="76"/>
    <tableColumn id="3" xr3:uid="{00000000-0010-0000-0700-000003000000}" name="February" totalsRowFunction="sum" dataDxfId="263" totalsRowDxfId="75"/>
    <tableColumn id="4" xr3:uid="{00000000-0010-0000-0700-000004000000}" name="March" totalsRowFunction="sum" dataDxfId="262" totalsRowDxfId="74"/>
    <tableColumn id="5" xr3:uid="{00000000-0010-0000-0700-000005000000}" name="April" totalsRowFunction="sum" dataDxfId="261" totalsRowDxfId="73"/>
    <tableColumn id="6" xr3:uid="{00000000-0010-0000-0700-000006000000}" name="May" totalsRowFunction="sum" dataDxfId="260" totalsRowDxfId="72"/>
    <tableColumn id="7" xr3:uid="{00000000-0010-0000-0700-000007000000}" name="June" totalsRowFunction="sum" dataDxfId="259" totalsRowDxfId="71"/>
    <tableColumn id="8" xr3:uid="{00000000-0010-0000-0700-000008000000}" name="July" totalsRowFunction="sum" dataDxfId="258" totalsRowDxfId="70"/>
    <tableColumn id="9" xr3:uid="{00000000-0010-0000-0700-000009000000}" name="August" totalsRowFunction="sum" dataDxfId="257" totalsRowDxfId="69"/>
    <tableColumn id="10" xr3:uid="{00000000-0010-0000-0700-00000A000000}" name="September" totalsRowFunction="sum" dataDxfId="256" totalsRowDxfId="68"/>
    <tableColumn id="11" xr3:uid="{00000000-0010-0000-0700-00000B000000}" name="October" totalsRowFunction="sum" dataDxfId="255" totalsRowDxfId="67"/>
    <tableColumn id="12" xr3:uid="{00000000-0010-0000-0700-00000C000000}" name="November" totalsRowFunction="sum" dataDxfId="254" totalsRowDxfId="66"/>
    <tableColumn id="13" xr3:uid="{00000000-0010-0000-0700-00000D000000}" name="December" totalsRowFunction="sum" dataDxfId="253" totalsRowDxfId="65"/>
    <tableColumn id="14" xr3:uid="{00000000-0010-0000-0700-00000E000000}" name="Year" totalsRowFunction="sum" dataDxfId="252" totalsRowDxfId="64">
      <calculatedColumnFormula>SUM(Recreation[[#This Row],[January]:[December]])</calculatedColumnFormula>
    </tableColumn>
    <tableColumn id="15" xr3:uid="{00000000-0010-0000-0700-00000F000000}" name="Sparkline" dataDxfId="251" totalsRowDxfId="63"/>
  </tableColumns>
  <tableStyleInfo showFirstColumn="1" showLastColumn="0" showRowStripes="0" showColumnStripes="1"/>
  <extLst>
    <ext xmlns:x14="http://schemas.microsoft.com/office/spreadsheetml/2009/9/main" uri="{504A1905-F514-4f6f-8877-14C23A59335A}">
      <x14:table altTextSummary="Enter Recreation expense items and monthly amounts in this table. Annual amount and monthly Totals are auto calculated and sparklines are updated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DuesAndSubscription" displayName="DuesAndSubscription" ref="A43:O46" totalsRowCount="1" headerRowDxfId="250" dataDxfId="248" totalsRowDxfId="247" headerRowBorderDxfId="249" totalsRowBorderDxfId="62">
  <autoFilter ref="A43:O45" xr:uid="{00000000-0009-0000-0100-000009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800-000001000000}" name="DUES/SUBSCRIPTION" totalsRowLabel="Total" dataDxfId="246" totalsRowDxfId="61"/>
    <tableColumn id="2" xr3:uid="{00000000-0010-0000-0800-000002000000}" name="January" totalsRowFunction="sum" dataDxfId="245" totalsRowDxfId="60"/>
    <tableColumn id="3" xr3:uid="{00000000-0010-0000-0800-000003000000}" name="February" totalsRowFunction="sum" dataDxfId="244" totalsRowDxfId="59"/>
    <tableColumn id="4" xr3:uid="{00000000-0010-0000-0800-000004000000}" name="March" totalsRowFunction="sum" dataDxfId="243" totalsRowDxfId="58"/>
    <tableColumn id="5" xr3:uid="{00000000-0010-0000-0800-000005000000}" name="April" totalsRowFunction="sum" dataDxfId="242" totalsRowDxfId="57"/>
    <tableColumn id="6" xr3:uid="{00000000-0010-0000-0800-000006000000}" name="May" totalsRowFunction="sum" dataDxfId="241" totalsRowDxfId="56"/>
    <tableColumn id="7" xr3:uid="{00000000-0010-0000-0800-000007000000}" name="June" totalsRowFunction="sum" dataDxfId="240" totalsRowDxfId="55"/>
    <tableColumn id="8" xr3:uid="{00000000-0010-0000-0800-000008000000}" name="July" totalsRowFunction="sum" dataDxfId="239" totalsRowDxfId="54"/>
    <tableColumn id="9" xr3:uid="{00000000-0010-0000-0800-000009000000}" name="August" totalsRowFunction="sum" dataDxfId="238" totalsRowDxfId="53"/>
    <tableColumn id="10" xr3:uid="{00000000-0010-0000-0800-00000A000000}" name="September" totalsRowFunction="sum" dataDxfId="237" totalsRowDxfId="52"/>
    <tableColumn id="11" xr3:uid="{00000000-0010-0000-0800-00000B000000}" name="October" totalsRowFunction="sum" dataDxfId="236" totalsRowDxfId="51"/>
    <tableColumn id="12" xr3:uid="{00000000-0010-0000-0800-00000C000000}" name="November" totalsRowFunction="sum" dataDxfId="235" totalsRowDxfId="50"/>
    <tableColumn id="13" xr3:uid="{00000000-0010-0000-0800-00000D000000}" name="December" totalsRowFunction="sum" dataDxfId="234" totalsRowDxfId="49"/>
    <tableColumn id="14" xr3:uid="{00000000-0010-0000-0800-00000E000000}" name="Year" totalsRowFunction="sum" dataDxfId="233" totalsRowDxfId="48">
      <calculatedColumnFormula>SUM(DuesAndSubscription[[#This Row],[January]:[December]])</calculatedColumnFormula>
    </tableColumn>
    <tableColumn id="15" xr3:uid="{00000000-0010-0000-0800-00000F000000}" name="Sparkline" dataDxfId="232" totalsRowDxfId="47"/>
  </tableColumns>
  <tableStyleInfo showFirstColumn="1" showLastColumn="0" showRowStripes="0" showColumnStripes="1"/>
  <extLst>
    <ext xmlns:x14="http://schemas.microsoft.com/office/spreadsheetml/2009/9/main" uri="{504A1905-F514-4f6f-8877-14C23A59335A}">
      <x14:table altTextSummary="Enter Dues and Subscription items and monthly amounts in this table. Annual amount and monthly Totals are auto calculated and sparklines are updated"/>
    </ext>
  </extLst>
</table>
</file>

<file path=xl/theme/theme1.xml><?xml version="1.0" encoding="utf-8"?>
<a:theme xmlns:a="http://schemas.openxmlformats.org/drawingml/2006/main" name="Office Theme">
  <a:themeElements>
    <a:clrScheme name="Custom 23">
      <a:dk1>
        <a:sysClr val="windowText" lastClr="000000"/>
      </a:dk1>
      <a:lt1>
        <a:sysClr val="window" lastClr="FFFFFF"/>
      </a:lt1>
      <a:dk2>
        <a:srgbClr val="304157"/>
      </a:dk2>
      <a:lt2>
        <a:srgbClr val="E7E6E6"/>
      </a:lt2>
      <a:accent1>
        <a:srgbClr val="1B79AD"/>
      </a:accent1>
      <a:accent2>
        <a:srgbClr val="1D7B7D"/>
      </a:accent2>
      <a:accent3>
        <a:srgbClr val="EF4755"/>
      </a:accent3>
      <a:accent4>
        <a:srgbClr val="FFC000"/>
      </a:accent4>
      <a:accent5>
        <a:srgbClr val="176795"/>
      </a:accent5>
      <a:accent6>
        <a:srgbClr val="4D81BF"/>
      </a:accent6>
      <a:hlink>
        <a:srgbClr val="F78F2F"/>
      </a:hlink>
      <a:folHlink>
        <a:srgbClr val="F78F2F"/>
      </a:folHlink>
    </a:clrScheme>
    <a:fontScheme name="Custom 13">
      <a:majorFont>
        <a:latin typeface="Gill Sans MT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R115"/>
  <sheetViews>
    <sheetView showGridLines="0" tabSelected="1" topLeftCell="A25" zoomScale="55" zoomScaleNormal="55" zoomScaleSheetLayoutView="75" workbookViewId="0">
      <selection activeCell="T7" sqref="T7"/>
    </sheetView>
  </sheetViews>
  <sheetFormatPr defaultRowHeight="30" customHeight="1" x14ac:dyDescent="0.2"/>
  <cols>
    <col min="1" max="1" width="30.625" style="1" customWidth="1"/>
    <col min="2" max="2" width="12.375" style="2" customWidth="1"/>
    <col min="3" max="3" width="12.375" style="2" hidden="1" customWidth="1"/>
    <col min="4" max="14" width="12.375" style="2" customWidth="1"/>
    <col min="15" max="15" width="12.375" style="1" customWidth="1"/>
    <col min="16" max="16" width="2.625" style="1" customWidth="1"/>
    <col min="17" max="16384" width="9" style="1"/>
  </cols>
  <sheetData>
    <row r="1" spans="1:17" s="35" customFormat="1" ht="99.95" customHeight="1" x14ac:dyDescent="0.2">
      <c r="A1" s="36" t="s">
        <v>56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7" ht="19.5" customHeight="1" x14ac:dyDescent="0.2"/>
    <row r="3" spans="1:17" ht="30" customHeight="1" x14ac:dyDescent="0.2">
      <c r="A3" s="4" t="s">
        <v>47</v>
      </c>
      <c r="B3" s="5" t="s">
        <v>34</v>
      </c>
      <c r="C3" s="5" t="s">
        <v>35</v>
      </c>
      <c r="D3" s="5" t="s">
        <v>37</v>
      </c>
      <c r="E3" s="5" t="s">
        <v>38</v>
      </c>
      <c r="F3" s="5" t="s">
        <v>36</v>
      </c>
      <c r="G3" s="5" t="s">
        <v>39</v>
      </c>
      <c r="H3" s="5" t="s">
        <v>40</v>
      </c>
      <c r="I3" s="5" t="s">
        <v>41</v>
      </c>
      <c r="J3" s="5" t="s">
        <v>42</v>
      </c>
      <c r="K3" s="5" t="s">
        <v>43</v>
      </c>
      <c r="L3" s="5" t="s">
        <v>44</v>
      </c>
      <c r="M3" s="5" t="s">
        <v>45</v>
      </c>
      <c r="N3" s="5" t="s">
        <v>46</v>
      </c>
      <c r="O3" s="5"/>
    </row>
    <row r="4" spans="1:17" ht="30" customHeight="1" x14ac:dyDescent="0.2">
      <c r="A4" s="16" t="s">
        <v>21</v>
      </c>
      <c r="B4" s="3" t="s">
        <v>57</v>
      </c>
      <c r="C4" s="3" t="s">
        <v>58</v>
      </c>
      <c r="D4" s="3" t="s">
        <v>50</v>
      </c>
      <c r="E4" s="3" t="s">
        <v>51</v>
      </c>
      <c r="F4" s="3" t="s">
        <v>52</v>
      </c>
      <c r="G4" s="3" t="s">
        <v>53</v>
      </c>
      <c r="H4" s="3" t="s">
        <v>54</v>
      </c>
      <c r="I4" s="3" t="s">
        <v>59</v>
      </c>
      <c r="J4" s="3" t="s">
        <v>60</v>
      </c>
      <c r="K4" s="3" t="s">
        <v>61</v>
      </c>
      <c r="L4" s="3" t="s">
        <v>62</v>
      </c>
      <c r="M4" s="3" t="s">
        <v>63</v>
      </c>
      <c r="N4" s="3" t="s">
        <v>55</v>
      </c>
      <c r="O4" s="3" t="s">
        <v>64</v>
      </c>
    </row>
    <row r="5" spans="1:17" ht="30" customHeight="1" x14ac:dyDescent="0.2">
      <c r="A5" s="6" t="s">
        <v>0</v>
      </c>
      <c r="B5" s="7">
        <v>2600</v>
      </c>
      <c r="C5" s="7">
        <v>2600</v>
      </c>
      <c r="D5" s="7">
        <v>2600</v>
      </c>
      <c r="E5" s="7"/>
      <c r="F5" s="7"/>
      <c r="G5" s="7"/>
      <c r="H5" s="7"/>
      <c r="I5" s="7"/>
      <c r="J5" s="7"/>
      <c r="K5" s="7"/>
      <c r="L5" s="7"/>
      <c r="M5" s="7"/>
      <c r="N5" s="7">
        <f>SUM(Income[[#This Row],[January]:[December]])</f>
        <v>7800</v>
      </c>
      <c r="O5" s="7"/>
    </row>
    <row r="6" spans="1:17" ht="30" customHeight="1" x14ac:dyDescent="0.2">
      <c r="A6" s="6" t="s">
        <v>49</v>
      </c>
      <c r="B6" s="7">
        <v>649</v>
      </c>
      <c r="C6" s="7">
        <v>313</v>
      </c>
      <c r="D6" s="7">
        <v>664</v>
      </c>
      <c r="E6" s="7"/>
      <c r="F6" s="7"/>
      <c r="G6" s="7"/>
      <c r="H6" s="7"/>
      <c r="I6" s="7"/>
      <c r="J6" s="7"/>
      <c r="K6" s="7"/>
      <c r="L6" s="7"/>
      <c r="M6" s="7"/>
      <c r="N6" s="7">
        <f>SUM(Income[[#This Row],[January]:[December]])</f>
        <v>1626</v>
      </c>
      <c r="O6" s="8"/>
    </row>
    <row r="7" spans="1:17" ht="30" customHeight="1" thickBot="1" x14ac:dyDescent="0.25">
      <c r="A7" s="6" t="s">
        <v>1</v>
      </c>
      <c r="B7" s="7">
        <v>474</v>
      </c>
      <c r="C7" s="7">
        <v>643</v>
      </c>
      <c r="D7" s="7">
        <v>380</v>
      </c>
      <c r="E7" s="7"/>
      <c r="F7" s="7"/>
      <c r="G7" s="7"/>
      <c r="H7" s="7"/>
      <c r="I7" s="7"/>
      <c r="J7" s="7"/>
      <c r="K7" s="7"/>
      <c r="L7" s="7"/>
      <c r="M7" s="7"/>
      <c r="N7" s="7">
        <f>SUM(Income[[#This Row],[January]:[December]])</f>
        <v>1497</v>
      </c>
      <c r="O7" s="7"/>
    </row>
    <row r="8" spans="1:17" ht="30" customHeight="1" thickTop="1" x14ac:dyDescent="0.2">
      <c r="A8" s="38" t="s">
        <v>20</v>
      </c>
      <c r="B8" s="39">
        <f>SUBTOTAL(109,Income[January])</f>
        <v>3723</v>
      </c>
      <c r="C8" s="39">
        <f>SUBTOTAL(109,Income[February])</f>
        <v>3556</v>
      </c>
      <c r="D8" s="39">
        <f>SUBTOTAL(109,Income[March])</f>
        <v>3644</v>
      </c>
      <c r="E8" s="39">
        <f>SUBTOTAL(109,Income[April])</f>
        <v>0</v>
      </c>
      <c r="F8" s="39">
        <f>SUBTOTAL(109,Income[May])</f>
        <v>0</v>
      </c>
      <c r="G8" s="39">
        <f>SUBTOTAL(109,Income[June])</f>
        <v>0</v>
      </c>
      <c r="H8" s="39">
        <f>SUBTOTAL(109,Income[July])</f>
        <v>0</v>
      </c>
      <c r="I8" s="39">
        <f>SUBTOTAL(109,Income[August])</f>
        <v>0</v>
      </c>
      <c r="J8" s="39">
        <f>SUBTOTAL(109,Income[September])</f>
        <v>0</v>
      </c>
      <c r="K8" s="39">
        <f>SUBTOTAL(109,Income[October])</f>
        <v>0</v>
      </c>
      <c r="L8" s="39">
        <f>SUBTOTAL(109,Income[November])</f>
        <v>0</v>
      </c>
      <c r="M8" s="39">
        <f>SUBTOTAL(109,Income[December])</f>
        <v>0</v>
      </c>
      <c r="N8" s="39">
        <f>SUBTOTAL(109,Income[Year])</f>
        <v>10923</v>
      </c>
      <c r="O8" s="40"/>
    </row>
    <row r="9" spans="1:17" ht="30" customHeight="1" x14ac:dyDescent="0.2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7" ht="30" customHeight="1" x14ac:dyDescent="0.2">
      <c r="A10" s="22" t="s">
        <v>22</v>
      </c>
      <c r="B10" s="23" t="s">
        <v>34</v>
      </c>
      <c r="C10" s="23" t="s">
        <v>35</v>
      </c>
      <c r="D10" s="23" t="s">
        <v>37</v>
      </c>
      <c r="E10" s="23" t="s">
        <v>38</v>
      </c>
      <c r="F10" s="23" t="s">
        <v>36</v>
      </c>
      <c r="G10" s="23" t="s">
        <v>39</v>
      </c>
      <c r="H10" s="23" t="s">
        <v>40</v>
      </c>
      <c r="I10" s="23" t="s">
        <v>41</v>
      </c>
      <c r="J10" s="23" t="s">
        <v>42</v>
      </c>
      <c r="K10" s="23" t="s">
        <v>43</v>
      </c>
      <c r="L10" s="23" t="s">
        <v>44</v>
      </c>
      <c r="M10" s="23" t="s">
        <v>45</v>
      </c>
      <c r="N10" s="23" t="s">
        <v>46</v>
      </c>
      <c r="O10" s="23"/>
    </row>
    <row r="11" spans="1:17" ht="30" customHeight="1" x14ac:dyDescent="0.2">
      <c r="A11" s="16" t="s">
        <v>23</v>
      </c>
      <c r="B11" s="3" t="s">
        <v>57</v>
      </c>
      <c r="C11" s="3" t="s">
        <v>58</v>
      </c>
      <c r="D11" s="3" t="s">
        <v>50</v>
      </c>
      <c r="E11" s="3" t="s">
        <v>51</v>
      </c>
      <c r="F11" s="3" t="s">
        <v>52</v>
      </c>
      <c r="G11" s="3" t="s">
        <v>53</v>
      </c>
      <c r="H11" s="3" t="s">
        <v>54</v>
      </c>
      <c r="I11" s="3" t="s">
        <v>59</v>
      </c>
      <c r="J11" s="3" t="s">
        <v>60</v>
      </c>
      <c r="K11" s="3" t="s">
        <v>61</v>
      </c>
      <c r="L11" s="3" t="s">
        <v>62</v>
      </c>
      <c r="M11" s="3" t="s">
        <v>63</v>
      </c>
      <c r="N11" s="3" t="s">
        <v>55</v>
      </c>
      <c r="O11" s="3" t="s">
        <v>64</v>
      </c>
    </row>
    <row r="12" spans="1:17" ht="30" customHeight="1" thickBot="1" x14ac:dyDescent="0.25">
      <c r="A12" s="6" t="s">
        <v>48</v>
      </c>
      <c r="B12" s="7">
        <v>750</v>
      </c>
      <c r="C12" s="7">
        <v>750</v>
      </c>
      <c r="D12" s="7">
        <v>750</v>
      </c>
      <c r="E12" s="7"/>
      <c r="F12" s="7"/>
      <c r="G12" s="7"/>
      <c r="H12" s="7"/>
      <c r="I12" s="7"/>
      <c r="J12" s="7"/>
      <c r="K12" s="7"/>
      <c r="L12" s="7"/>
      <c r="M12" s="7"/>
      <c r="N12" s="7">
        <f>SUM(Home[[#This Row],[January]:[December]])</f>
        <v>2250</v>
      </c>
      <c r="O12" s="7"/>
      <c r="P12" s="9"/>
      <c r="Q12" s="9"/>
    </row>
    <row r="13" spans="1:17" ht="30" customHeight="1" thickTop="1" x14ac:dyDescent="0.2">
      <c r="A13" s="38" t="s">
        <v>20</v>
      </c>
      <c r="B13" s="39">
        <f>SUBTOTAL(109,Home[January])</f>
        <v>750</v>
      </c>
      <c r="C13" s="39">
        <f>SUBTOTAL(109,Home[February])</f>
        <v>750</v>
      </c>
      <c r="D13" s="39">
        <f>SUBTOTAL(109,Home[March])</f>
        <v>750</v>
      </c>
      <c r="E13" s="39">
        <f>SUBTOTAL(109,Home[April])</f>
        <v>0</v>
      </c>
      <c r="F13" s="39">
        <f>SUBTOTAL(109,Home[May])</f>
        <v>0</v>
      </c>
      <c r="G13" s="39">
        <f>SUBTOTAL(109,Home[June])</f>
        <v>0</v>
      </c>
      <c r="H13" s="39">
        <f>SUBTOTAL(109,Home[July])</f>
        <v>0</v>
      </c>
      <c r="I13" s="39">
        <f>SUBTOTAL(109,Home[August])</f>
        <v>0</v>
      </c>
      <c r="J13" s="39">
        <f>SUBTOTAL(109,Home[September])</f>
        <v>0</v>
      </c>
      <c r="K13" s="39">
        <f>SUBTOTAL(109,Home[October])</f>
        <v>0</v>
      </c>
      <c r="L13" s="39">
        <f>SUBTOTAL(109,Home[November])</f>
        <v>0</v>
      </c>
      <c r="M13" s="39">
        <f>SUBTOTAL(109,Home[December])</f>
        <v>0</v>
      </c>
      <c r="N13" s="39">
        <f>SUBTOTAL(109,Home[Year])</f>
        <v>2250</v>
      </c>
      <c r="O13" s="40"/>
      <c r="P13" s="9"/>
      <c r="Q13" s="9"/>
    </row>
    <row r="14" spans="1:17" ht="30" customHeight="1" x14ac:dyDescent="0.2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7" ht="30" customHeight="1" x14ac:dyDescent="0.2">
      <c r="A15" s="24" t="s">
        <v>25</v>
      </c>
      <c r="B15" s="25" t="s">
        <v>57</v>
      </c>
      <c r="C15" s="25" t="s">
        <v>58</v>
      </c>
      <c r="D15" s="25" t="s">
        <v>50</v>
      </c>
      <c r="E15" s="25" t="s">
        <v>51</v>
      </c>
      <c r="F15" s="25" t="s">
        <v>52</v>
      </c>
      <c r="G15" s="25" t="s">
        <v>53</v>
      </c>
      <c r="H15" s="25" t="s">
        <v>54</v>
      </c>
      <c r="I15" s="25" t="s">
        <v>59</v>
      </c>
      <c r="J15" s="25" t="s">
        <v>60</v>
      </c>
      <c r="K15" s="25" t="s">
        <v>61</v>
      </c>
      <c r="L15" s="25" t="s">
        <v>62</v>
      </c>
      <c r="M15" s="25" t="s">
        <v>63</v>
      </c>
      <c r="N15" s="25" t="s">
        <v>55</v>
      </c>
      <c r="O15" s="25" t="s">
        <v>64</v>
      </c>
      <c r="P15" s="9"/>
      <c r="Q15" s="9"/>
    </row>
    <row r="16" spans="1:17" ht="30" customHeight="1" x14ac:dyDescent="0.2">
      <c r="A16" s="11" t="s">
        <v>2</v>
      </c>
      <c r="B16" s="13">
        <v>191</v>
      </c>
      <c r="C16" s="17">
        <v>152</v>
      </c>
      <c r="D16" s="13">
        <v>145</v>
      </c>
      <c r="E16" s="17"/>
      <c r="F16" s="13"/>
      <c r="G16" s="17"/>
      <c r="H16" s="13"/>
      <c r="I16" s="17"/>
      <c r="J16" s="13"/>
      <c r="K16" s="17"/>
      <c r="L16" s="13"/>
      <c r="M16" s="17"/>
      <c r="N16" s="13">
        <f>SUM(Daily[[#This Row],[January]:[December]])</f>
        <v>488</v>
      </c>
      <c r="O16" s="15"/>
      <c r="P16" s="9"/>
      <c r="Q16" s="9"/>
    </row>
    <row r="17" spans="1:17" ht="30" customHeight="1" thickBot="1" x14ac:dyDescent="0.25">
      <c r="A17" s="11" t="s">
        <v>3</v>
      </c>
      <c r="B17" s="13">
        <v>10</v>
      </c>
      <c r="C17" s="17">
        <v>5</v>
      </c>
      <c r="D17" s="13">
        <v>7</v>
      </c>
      <c r="E17" s="17"/>
      <c r="F17" s="13"/>
      <c r="G17" s="17"/>
      <c r="H17" s="13"/>
      <c r="I17" s="17"/>
      <c r="J17" s="13"/>
      <c r="K17" s="17"/>
      <c r="L17" s="13"/>
      <c r="M17" s="17"/>
      <c r="N17" s="13">
        <f>SUM(Daily[[#This Row],[January]:[December]])</f>
        <v>22</v>
      </c>
      <c r="O17" s="17"/>
      <c r="P17" s="9"/>
      <c r="Q17" s="9"/>
    </row>
    <row r="18" spans="1:17" ht="30" customHeight="1" thickTop="1" x14ac:dyDescent="0.2">
      <c r="A18" s="38" t="s">
        <v>20</v>
      </c>
      <c r="B18" s="41">
        <f>SUBTOTAL(109,Daily[January])</f>
        <v>201</v>
      </c>
      <c r="C18" s="41">
        <f>SUBTOTAL(109,Daily[February])</f>
        <v>157</v>
      </c>
      <c r="D18" s="41">
        <f>SUBTOTAL(109,Daily[March])</f>
        <v>152</v>
      </c>
      <c r="E18" s="41">
        <f>SUBTOTAL(109,Daily[April])</f>
        <v>0</v>
      </c>
      <c r="F18" s="41">
        <f>SUBTOTAL(109,Daily[May])</f>
        <v>0</v>
      </c>
      <c r="G18" s="41">
        <f>SUBTOTAL(109,Daily[June])</f>
        <v>0</v>
      </c>
      <c r="H18" s="41">
        <f>SUBTOTAL(109,Daily[July])</f>
        <v>0</v>
      </c>
      <c r="I18" s="41">
        <f>SUBTOTAL(109,Daily[August])</f>
        <v>0</v>
      </c>
      <c r="J18" s="41">
        <f>SUBTOTAL(109,Daily[September])</f>
        <v>0</v>
      </c>
      <c r="K18" s="41">
        <f>SUBTOTAL(109,Daily[October])</f>
        <v>0</v>
      </c>
      <c r="L18" s="41">
        <f>SUBTOTAL(109,Daily[November])</f>
        <v>0</v>
      </c>
      <c r="M18" s="41">
        <f>SUBTOTAL(109,Daily[December])</f>
        <v>0</v>
      </c>
      <c r="N18" s="41">
        <f>SUBTOTAL(109,Daily[Year])</f>
        <v>510</v>
      </c>
      <c r="O18" s="42"/>
      <c r="P18" s="9"/>
      <c r="Q18" s="9"/>
    </row>
    <row r="19" spans="1:17" ht="30" customHeight="1" x14ac:dyDescent="0.2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9"/>
      <c r="Q19" s="9"/>
    </row>
    <row r="20" spans="1:17" ht="30" customHeight="1" x14ac:dyDescent="0.2">
      <c r="A20" s="24" t="s">
        <v>24</v>
      </c>
      <c r="B20" s="25" t="s">
        <v>57</v>
      </c>
      <c r="C20" s="25" t="s">
        <v>58</v>
      </c>
      <c r="D20" s="25" t="s">
        <v>50</v>
      </c>
      <c r="E20" s="25" t="s">
        <v>51</v>
      </c>
      <c r="F20" s="25" t="s">
        <v>52</v>
      </c>
      <c r="G20" s="25" t="s">
        <v>53</v>
      </c>
      <c r="H20" s="25" t="s">
        <v>54</v>
      </c>
      <c r="I20" s="25" t="s">
        <v>59</v>
      </c>
      <c r="J20" s="25" t="s">
        <v>60</v>
      </c>
      <c r="K20" s="25" t="s">
        <v>61</v>
      </c>
      <c r="L20" s="25" t="s">
        <v>62</v>
      </c>
      <c r="M20" s="25" t="s">
        <v>63</v>
      </c>
      <c r="N20" s="25" t="s">
        <v>55</v>
      </c>
      <c r="O20" s="25" t="s">
        <v>64</v>
      </c>
      <c r="P20" s="9"/>
      <c r="Q20" s="9"/>
    </row>
    <row r="21" spans="1:17" ht="30" customHeight="1" x14ac:dyDescent="0.2">
      <c r="A21" s="6" t="s">
        <v>4</v>
      </c>
      <c r="B21" s="13">
        <v>195</v>
      </c>
      <c r="C21" s="14">
        <v>125</v>
      </c>
      <c r="D21" s="13">
        <v>171</v>
      </c>
      <c r="E21" s="14"/>
      <c r="F21" s="13"/>
      <c r="G21" s="14"/>
      <c r="H21" s="13"/>
      <c r="I21" s="14"/>
      <c r="J21" s="13"/>
      <c r="K21" s="14"/>
      <c r="L21" s="13"/>
      <c r="M21" s="14"/>
      <c r="N21" s="13">
        <f>SUM(Transportation[[#This Row],[January]:[December]])</f>
        <v>491</v>
      </c>
      <c r="O21" s="15"/>
      <c r="P21" s="9"/>
      <c r="Q21" s="9"/>
    </row>
    <row r="22" spans="1:17" ht="30" customHeight="1" thickBot="1" x14ac:dyDescent="0.25">
      <c r="A22" s="6" t="s">
        <v>5</v>
      </c>
      <c r="B22" s="13">
        <v>165</v>
      </c>
      <c r="C22" s="14">
        <v>165</v>
      </c>
      <c r="D22" s="13">
        <v>165</v>
      </c>
      <c r="E22" s="14"/>
      <c r="F22" s="13"/>
      <c r="G22" s="14"/>
      <c r="H22" s="13"/>
      <c r="I22" s="14"/>
      <c r="J22" s="13"/>
      <c r="K22" s="14"/>
      <c r="L22" s="13"/>
      <c r="M22" s="14"/>
      <c r="N22" s="13">
        <f>SUM(Transportation[[#This Row],[January]:[December]])</f>
        <v>495</v>
      </c>
      <c r="O22" s="14"/>
      <c r="P22" s="9"/>
      <c r="Q22" s="9"/>
    </row>
    <row r="23" spans="1:17" ht="30" customHeight="1" thickTop="1" x14ac:dyDescent="0.2">
      <c r="A23" s="38" t="s">
        <v>20</v>
      </c>
      <c r="B23" s="41">
        <f>SUBTOTAL(109,Transportation[January])</f>
        <v>360</v>
      </c>
      <c r="C23" s="41">
        <f>SUBTOTAL(109,Transportation[February])</f>
        <v>290</v>
      </c>
      <c r="D23" s="41">
        <f>SUBTOTAL(109,Transportation[March])</f>
        <v>336</v>
      </c>
      <c r="E23" s="41">
        <f>SUBTOTAL(109,Transportation[April])</f>
        <v>0</v>
      </c>
      <c r="F23" s="41">
        <f>SUBTOTAL(109,Transportation[May])</f>
        <v>0</v>
      </c>
      <c r="G23" s="41">
        <f>SUBTOTAL(109,Transportation[June])</f>
        <v>0</v>
      </c>
      <c r="H23" s="41">
        <f>SUBTOTAL(109,Transportation[July])</f>
        <v>0</v>
      </c>
      <c r="I23" s="41">
        <f>SUBTOTAL(109,Transportation[August])</f>
        <v>0</v>
      </c>
      <c r="J23" s="41">
        <f>SUBTOTAL(109,Transportation[September])</f>
        <v>0</v>
      </c>
      <c r="K23" s="41">
        <f>SUBTOTAL(109,Transportation[October])</f>
        <v>0</v>
      </c>
      <c r="L23" s="41">
        <f>SUBTOTAL(109,Transportation[November])</f>
        <v>0</v>
      </c>
      <c r="M23" s="41">
        <f>SUBTOTAL(109,Transportation[December])</f>
        <v>0</v>
      </c>
      <c r="N23" s="41">
        <f>SUBTOTAL(109,Transportation[Year])</f>
        <v>986</v>
      </c>
      <c r="O23" s="42"/>
      <c r="P23" s="9"/>
      <c r="Q23" s="9"/>
    </row>
    <row r="24" spans="1:17" ht="30" customHeight="1" x14ac:dyDescent="0.2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9"/>
      <c r="Q24" s="9"/>
    </row>
    <row r="25" spans="1:17" ht="30" customHeight="1" x14ac:dyDescent="0.2">
      <c r="A25" s="24" t="s">
        <v>26</v>
      </c>
      <c r="B25" s="25" t="s">
        <v>57</v>
      </c>
      <c r="C25" s="25" t="s">
        <v>58</v>
      </c>
      <c r="D25" s="25" t="s">
        <v>50</v>
      </c>
      <c r="E25" s="25" t="s">
        <v>51</v>
      </c>
      <c r="F25" s="25" t="s">
        <v>52</v>
      </c>
      <c r="G25" s="25" t="s">
        <v>53</v>
      </c>
      <c r="H25" s="25" t="s">
        <v>54</v>
      </c>
      <c r="I25" s="25" t="s">
        <v>59</v>
      </c>
      <c r="J25" s="25" t="s">
        <v>60</v>
      </c>
      <c r="K25" s="25" t="s">
        <v>61</v>
      </c>
      <c r="L25" s="25" t="s">
        <v>62</v>
      </c>
      <c r="M25" s="25" t="s">
        <v>63</v>
      </c>
      <c r="N25" s="25" t="s">
        <v>55</v>
      </c>
      <c r="O25" s="25" t="s">
        <v>64</v>
      </c>
      <c r="P25" s="9"/>
      <c r="Q25" s="9"/>
    </row>
    <row r="26" spans="1:17" ht="30" customHeight="1" x14ac:dyDescent="0.2">
      <c r="A26" s="6" t="s">
        <v>6</v>
      </c>
      <c r="B26" s="13">
        <v>85</v>
      </c>
      <c r="C26" s="14">
        <v>85</v>
      </c>
      <c r="D26" s="13">
        <v>85</v>
      </c>
      <c r="E26" s="14"/>
      <c r="F26" s="13"/>
      <c r="G26" s="14"/>
      <c r="H26" s="13"/>
      <c r="I26" s="14"/>
      <c r="J26" s="13"/>
      <c r="K26" s="14"/>
      <c r="L26" s="13"/>
      <c r="M26" s="14"/>
      <c r="N26" s="13">
        <f>SUM(Entertainment[[#This Row],[January]:[December]])</f>
        <v>255</v>
      </c>
      <c r="O26" s="15"/>
      <c r="P26" s="9"/>
      <c r="Q26" s="9"/>
    </row>
    <row r="27" spans="1:17" ht="30" customHeight="1" thickBot="1" x14ac:dyDescent="0.25">
      <c r="A27" s="6" t="s">
        <v>7</v>
      </c>
      <c r="B27" s="13">
        <v>7</v>
      </c>
      <c r="C27" s="14">
        <v>8</v>
      </c>
      <c r="D27" s="13">
        <v>9</v>
      </c>
      <c r="E27" s="14"/>
      <c r="F27" s="13"/>
      <c r="G27" s="14"/>
      <c r="H27" s="13"/>
      <c r="I27" s="14"/>
      <c r="J27" s="13"/>
      <c r="K27" s="14"/>
      <c r="L27" s="13"/>
      <c r="M27" s="14"/>
      <c r="N27" s="13">
        <f>SUM(Entertainment[[#This Row],[January]:[December]])</f>
        <v>24</v>
      </c>
      <c r="O27" s="14"/>
      <c r="P27" s="9"/>
      <c r="Q27" s="9"/>
    </row>
    <row r="28" spans="1:17" ht="30" customHeight="1" thickTop="1" x14ac:dyDescent="0.2">
      <c r="A28" s="38" t="s">
        <v>20</v>
      </c>
      <c r="B28" s="41">
        <f>SUBTOTAL(109,Entertainment[January])</f>
        <v>92</v>
      </c>
      <c r="C28" s="41">
        <f>SUBTOTAL(109,Entertainment[February])</f>
        <v>93</v>
      </c>
      <c r="D28" s="41">
        <f>SUBTOTAL(109,Entertainment[March])</f>
        <v>94</v>
      </c>
      <c r="E28" s="41">
        <f>SUBTOTAL(109,Entertainment[April])</f>
        <v>0</v>
      </c>
      <c r="F28" s="41">
        <f>SUBTOTAL(109,Entertainment[May])</f>
        <v>0</v>
      </c>
      <c r="G28" s="41">
        <f>SUBTOTAL(109,Entertainment[June])</f>
        <v>0</v>
      </c>
      <c r="H28" s="41">
        <f>SUBTOTAL(109,Entertainment[July])</f>
        <v>0</v>
      </c>
      <c r="I28" s="41">
        <f>SUBTOTAL(109,Entertainment[August])</f>
        <v>0</v>
      </c>
      <c r="J28" s="41">
        <f>SUBTOTAL(109,Entertainment[September])</f>
        <v>0</v>
      </c>
      <c r="K28" s="41">
        <f>SUBTOTAL(109,Entertainment[October])</f>
        <v>0</v>
      </c>
      <c r="L28" s="41">
        <f>SUBTOTAL(109,Entertainment[November])</f>
        <v>0</v>
      </c>
      <c r="M28" s="41">
        <f>SUBTOTAL(109,Entertainment[December])</f>
        <v>0</v>
      </c>
      <c r="N28" s="41">
        <f>SUBTOTAL(109,Entertainment[Year])</f>
        <v>279</v>
      </c>
      <c r="O28" s="42"/>
      <c r="P28" s="9"/>
      <c r="Q28" s="9"/>
    </row>
    <row r="29" spans="1:17" s="27" customFormat="1" ht="30" customHeight="1" x14ac:dyDescent="0.2">
      <c r="A29" s="24" t="s">
        <v>27</v>
      </c>
      <c r="B29" s="25" t="s">
        <v>57</v>
      </c>
      <c r="C29" s="25" t="s">
        <v>58</v>
      </c>
      <c r="D29" s="25" t="s">
        <v>50</v>
      </c>
      <c r="E29" s="25" t="s">
        <v>51</v>
      </c>
      <c r="F29" s="25" t="s">
        <v>52</v>
      </c>
      <c r="G29" s="25" t="s">
        <v>53</v>
      </c>
      <c r="H29" s="25" t="s">
        <v>54</v>
      </c>
      <c r="I29" s="25" t="s">
        <v>59</v>
      </c>
      <c r="J29" s="25" t="s">
        <v>60</v>
      </c>
      <c r="K29" s="25" t="s">
        <v>61</v>
      </c>
      <c r="L29" s="25" t="s">
        <v>62</v>
      </c>
      <c r="M29" s="25" t="s">
        <v>63</v>
      </c>
      <c r="N29" s="25" t="s">
        <v>55</v>
      </c>
      <c r="O29" s="25" t="s">
        <v>64</v>
      </c>
      <c r="P29" s="26"/>
      <c r="Q29" s="26"/>
    </row>
    <row r="30" spans="1:17" ht="30" customHeight="1" x14ac:dyDescent="0.2">
      <c r="A30" s="6" t="s">
        <v>8</v>
      </c>
      <c r="B30" s="13">
        <v>50</v>
      </c>
      <c r="C30" s="14">
        <v>50</v>
      </c>
      <c r="D30" s="13">
        <v>50</v>
      </c>
      <c r="E30" s="14"/>
      <c r="F30" s="13"/>
      <c r="G30" s="14"/>
      <c r="H30" s="13"/>
      <c r="I30" s="14"/>
      <c r="J30" s="13"/>
      <c r="K30" s="14"/>
      <c r="L30" s="13"/>
      <c r="M30" s="14"/>
      <c r="N30" s="13">
        <f>SUM(Health[[#This Row],[January]:[December]])</f>
        <v>150</v>
      </c>
      <c r="O30" s="14"/>
      <c r="P30" s="9"/>
      <c r="Q30" s="9"/>
    </row>
    <row r="31" spans="1:17" ht="30" customHeight="1" thickBot="1" x14ac:dyDescent="0.25">
      <c r="A31" s="6" t="s">
        <v>9</v>
      </c>
      <c r="B31" s="13">
        <v>55</v>
      </c>
      <c r="C31" s="14">
        <v>55</v>
      </c>
      <c r="D31" s="13">
        <v>55</v>
      </c>
      <c r="E31" s="14"/>
      <c r="F31" s="13"/>
      <c r="G31" s="14"/>
      <c r="H31" s="13"/>
      <c r="I31" s="14"/>
      <c r="J31" s="13"/>
      <c r="K31" s="14"/>
      <c r="L31" s="13"/>
      <c r="M31" s="14"/>
      <c r="N31" s="13">
        <f>SUM(Health[[#This Row],[January]:[December]])</f>
        <v>165</v>
      </c>
      <c r="O31" s="14"/>
      <c r="P31" s="9"/>
      <c r="Q31" s="9"/>
    </row>
    <row r="32" spans="1:17" ht="30" customHeight="1" thickTop="1" x14ac:dyDescent="0.2">
      <c r="A32" s="38" t="s">
        <v>20</v>
      </c>
      <c r="B32" s="41">
        <f>SUBTOTAL(109,Health[January])</f>
        <v>105</v>
      </c>
      <c r="C32" s="41">
        <f>SUBTOTAL(109,Health[February])</f>
        <v>105</v>
      </c>
      <c r="D32" s="41">
        <f>SUBTOTAL(109,Health[March])</f>
        <v>105</v>
      </c>
      <c r="E32" s="41">
        <f>SUBTOTAL(109,Health[April])</f>
        <v>0</v>
      </c>
      <c r="F32" s="41">
        <f>SUBTOTAL(109,Health[May])</f>
        <v>0</v>
      </c>
      <c r="G32" s="41">
        <f>SUBTOTAL(109,Health[June])</f>
        <v>0</v>
      </c>
      <c r="H32" s="41">
        <f>SUBTOTAL(109,Health[July])</f>
        <v>0</v>
      </c>
      <c r="I32" s="41">
        <f>SUBTOTAL(109,Health[August])</f>
        <v>0</v>
      </c>
      <c r="J32" s="41">
        <f>SUBTOTAL(109,Health[September])</f>
        <v>0</v>
      </c>
      <c r="K32" s="41">
        <f>SUBTOTAL(109,Health[October])</f>
        <v>0</v>
      </c>
      <c r="L32" s="41">
        <f>SUBTOTAL(109,Health[November])</f>
        <v>0</v>
      </c>
      <c r="M32" s="41">
        <f>SUBTOTAL(109,Health[December])</f>
        <v>0</v>
      </c>
      <c r="N32" s="41">
        <f>SUBTOTAL(109,Health[Year])</f>
        <v>315</v>
      </c>
      <c r="O32" s="42"/>
      <c r="P32" s="9"/>
      <c r="Q32" s="9"/>
    </row>
    <row r="33" spans="1:17" ht="30" customHeight="1" x14ac:dyDescent="0.2">
      <c r="A33" s="28" t="s">
        <v>28</v>
      </c>
      <c r="B33" s="29" t="s">
        <v>57</v>
      </c>
      <c r="C33" s="29" t="s">
        <v>58</v>
      </c>
      <c r="D33" s="29" t="s">
        <v>50</v>
      </c>
      <c r="E33" s="29" t="s">
        <v>51</v>
      </c>
      <c r="F33" s="29" t="s">
        <v>52</v>
      </c>
      <c r="G33" s="29" t="s">
        <v>53</v>
      </c>
      <c r="H33" s="29" t="s">
        <v>54</v>
      </c>
      <c r="I33" s="29" t="s">
        <v>59</v>
      </c>
      <c r="J33" s="29" t="s">
        <v>60</v>
      </c>
      <c r="K33" s="29" t="s">
        <v>61</v>
      </c>
      <c r="L33" s="29" t="s">
        <v>62</v>
      </c>
      <c r="M33" s="29" t="s">
        <v>63</v>
      </c>
      <c r="N33" s="29" t="s">
        <v>55</v>
      </c>
      <c r="O33" s="29" t="s">
        <v>64</v>
      </c>
      <c r="P33" s="9"/>
      <c r="Q33" s="9"/>
    </row>
    <row r="34" spans="1:17" ht="30" customHeight="1" x14ac:dyDescent="0.2">
      <c r="A34" s="6" t="s">
        <v>10</v>
      </c>
      <c r="B34" s="13"/>
      <c r="C34" s="14">
        <v>485</v>
      </c>
      <c r="D34" s="13"/>
      <c r="E34" s="14"/>
      <c r="F34" s="13"/>
      <c r="G34" s="14"/>
      <c r="H34" s="13"/>
      <c r="I34" s="14"/>
      <c r="J34" s="13"/>
      <c r="K34" s="14"/>
      <c r="L34" s="13"/>
      <c r="M34" s="14"/>
      <c r="N34" s="13">
        <f>SUM(Vacations[[#This Row],[January]:[December]])</f>
        <v>485</v>
      </c>
      <c r="O34" s="15"/>
      <c r="P34" s="9"/>
      <c r="Q34" s="9"/>
    </row>
    <row r="35" spans="1:17" ht="30" customHeight="1" thickBot="1" x14ac:dyDescent="0.25">
      <c r="A35" s="6" t="s">
        <v>11</v>
      </c>
      <c r="B35" s="13"/>
      <c r="C35" s="14">
        <v>85</v>
      </c>
      <c r="D35" s="13"/>
      <c r="E35" s="14"/>
      <c r="F35" s="13"/>
      <c r="G35" s="14"/>
      <c r="H35" s="13"/>
      <c r="I35" s="14"/>
      <c r="J35" s="13"/>
      <c r="K35" s="14"/>
      <c r="L35" s="13"/>
      <c r="M35" s="14"/>
      <c r="N35" s="13">
        <f>SUM(Vacations[[#This Row],[January]:[December]])</f>
        <v>85</v>
      </c>
      <c r="O35" s="14"/>
      <c r="P35" s="9"/>
      <c r="Q35" s="9"/>
    </row>
    <row r="36" spans="1:17" ht="30" customHeight="1" thickTop="1" x14ac:dyDescent="0.2">
      <c r="A36" s="38" t="s">
        <v>20</v>
      </c>
      <c r="B36" s="41">
        <f>SUBTOTAL(109,Vacations[January])</f>
        <v>0</v>
      </c>
      <c r="C36" s="41">
        <f>SUBTOTAL(109,Vacations[February])</f>
        <v>570</v>
      </c>
      <c r="D36" s="41">
        <f>SUBTOTAL(109,Vacations[March])</f>
        <v>0</v>
      </c>
      <c r="E36" s="41">
        <f>SUBTOTAL(109,Vacations[April])</f>
        <v>0</v>
      </c>
      <c r="F36" s="41">
        <f>SUBTOTAL(109,Vacations[May])</f>
        <v>0</v>
      </c>
      <c r="G36" s="41">
        <f>SUBTOTAL(109,Vacations[June])</f>
        <v>0</v>
      </c>
      <c r="H36" s="41">
        <f>SUBTOTAL(109,Vacations[July])</f>
        <v>0</v>
      </c>
      <c r="I36" s="41">
        <f>SUBTOTAL(109,Vacations[August])</f>
        <v>0</v>
      </c>
      <c r="J36" s="41">
        <f>SUBTOTAL(109,Vacations[September])</f>
        <v>0</v>
      </c>
      <c r="K36" s="41">
        <f>SUBTOTAL(109,Vacations[October])</f>
        <v>0</v>
      </c>
      <c r="L36" s="41">
        <f>SUBTOTAL(109,Vacations[November])</f>
        <v>0</v>
      </c>
      <c r="M36" s="41">
        <f>SUBTOTAL(109,Vacations[December])</f>
        <v>0</v>
      </c>
      <c r="N36" s="41">
        <f>SUBTOTAL(109,Vacations[Year])</f>
        <v>570</v>
      </c>
      <c r="O36" s="42"/>
      <c r="P36" s="9"/>
      <c r="Q36" s="9"/>
    </row>
    <row r="37" spans="1:17" ht="30" customHeight="1" x14ac:dyDescent="0.2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9"/>
      <c r="Q37" s="9"/>
    </row>
    <row r="38" spans="1:17" s="27" customFormat="1" ht="30" customHeight="1" x14ac:dyDescent="0.2">
      <c r="A38" s="24" t="s">
        <v>29</v>
      </c>
      <c r="B38" s="25" t="s">
        <v>57</v>
      </c>
      <c r="C38" s="25" t="s">
        <v>58</v>
      </c>
      <c r="D38" s="25" t="s">
        <v>50</v>
      </c>
      <c r="E38" s="25" t="s">
        <v>51</v>
      </c>
      <c r="F38" s="25" t="s">
        <v>52</v>
      </c>
      <c r="G38" s="25" t="s">
        <v>53</v>
      </c>
      <c r="H38" s="25" t="s">
        <v>54</v>
      </c>
      <c r="I38" s="25" t="s">
        <v>59</v>
      </c>
      <c r="J38" s="25" t="s">
        <v>60</v>
      </c>
      <c r="K38" s="25" t="s">
        <v>61</v>
      </c>
      <c r="L38" s="25" t="s">
        <v>62</v>
      </c>
      <c r="M38" s="25" t="s">
        <v>63</v>
      </c>
      <c r="N38" s="25" t="s">
        <v>55</v>
      </c>
      <c r="O38" s="25" t="s">
        <v>64</v>
      </c>
      <c r="P38" s="26"/>
      <c r="Q38" s="26"/>
    </row>
    <row r="39" spans="1:17" ht="30" customHeight="1" x14ac:dyDescent="0.2">
      <c r="A39" s="6" t="s">
        <v>12</v>
      </c>
      <c r="B39" s="13"/>
      <c r="C39" s="14"/>
      <c r="D39" s="13"/>
      <c r="E39" s="14"/>
      <c r="F39" s="13"/>
      <c r="G39" s="14"/>
      <c r="H39" s="13"/>
      <c r="I39" s="14"/>
      <c r="J39" s="13"/>
      <c r="K39" s="14"/>
      <c r="L39" s="13"/>
      <c r="M39" s="14"/>
      <c r="N39" s="13">
        <f>SUM(Recreation[[#This Row],[January]:[December]])</f>
        <v>0</v>
      </c>
      <c r="O39" s="15"/>
      <c r="P39" s="9"/>
      <c r="Q39" s="9"/>
    </row>
    <row r="40" spans="1:17" ht="30" customHeight="1" thickBot="1" x14ac:dyDescent="0.25">
      <c r="A40" s="6" t="s">
        <v>13</v>
      </c>
      <c r="B40" s="13">
        <v>39</v>
      </c>
      <c r="C40" s="14">
        <v>33</v>
      </c>
      <c r="D40" s="13">
        <v>40</v>
      </c>
      <c r="E40" s="14"/>
      <c r="F40" s="13"/>
      <c r="G40" s="14"/>
      <c r="H40" s="13"/>
      <c r="I40" s="14"/>
      <c r="J40" s="13"/>
      <c r="K40" s="14"/>
      <c r="L40" s="13"/>
      <c r="M40" s="14"/>
      <c r="N40" s="13">
        <f>SUM(Recreation[[#This Row],[January]:[December]])</f>
        <v>112</v>
      </c>
      <c r="O40" s="14"/>
      <c r="P40" s="9"/>
      <c r="Q40" s="9"/>
    </row>
    <row r="41" spans="1:17" ht="30" customHeight="1" thickTop="1" x14ac:dyDescent="0.2">
      <c r="A41" s="38" t="s">
        <v>20</v>
      </c>
      <c r="B41" s="41">
        <f>SUBTOTAL(109,Recreation[January])</f>
        <v>39</v>
      </c>
      <c r="C41" s="41">
        <f>SUBTOTAL(109,Recreation[February])</f>
        <v>33</v>
      </c>
      <c r="D41" s="41">
        <f>SUBTOTAL(109,Recreation[March])</f>
        <v>40</v>
      </c>
      <c r="E41" s="41">
        <f>SUBTOTAL(109,Recreation[April])</f>
        <v>0</v>
      </c>
      <c r="F41" s="41">
        <f>SUBTOTAL(109,Recreation[May])</f>
        <v>0</v>
      </c>
      <c r="G41" s="41">
        <f>SUBTOTAL(109,Recreation[June])</f>
        <v>0</v>
      </c>
      <c r="H41" s="41">
        <f>SUBTOTAL(109,Recreation[July])</f>
        <v>0</v>
      </c>
      <c r="I41" s="41">
        <f>SUBTOTAL(109,Recreation[August])</f>
        <v>0</v>
      </c>
      <c r="J41" s="41">
        <f>SUBTOTAL(109,Recreation[September])</f>
        <v>0</v>
      </c>
      <c r="K41" s="41">
        <f>SUBTOTAL(109,Recreation[October])</f>
        <v>0</v>
      </c>
      <c r="L41" s="41">
        <f>SUBTOTAL(109,Recreation[November])</f>
        <v>0</v>
      </c>
      <c r="M41" s="41">
        <f>SUBTOTAL(109,Recreation[December])</f>
        <v>0</v>
      </c>
      <c r="N41" s="41">
        <f>SUBTOTAL(109,Recreation[Year])</f>
        <v>112</v>
      </c>
      <c r="O41" s="42"/>
      <c r="P41" s="9"/>
      <c r="Q41" s="9"/>
    </row>
    <row r="42" spans="1:17" ht="30" customHeight="1" x14ac:dyDescent="0.2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9"/>
      <c r="Q42" s="9"/>
    </row>
    <row r="43" spans="1:17" s="27" customFormat="1" ht="30" customHeight="1" x14ac:dyDescent="0.2">
      <c r="A43" s="28" t="s">
        <v>30</v>
      </c>
      <c r="B43" s="29" t="s">
        <v>57</v>
      </c>
      <c r="C43" s="29" t="s">
        <v>58</v>
      </c>
      <c r="D43" s="29" t="s">
        <v>50</v>
      </c>
      <c r="E43" s="29" t="s">
        <v>51</v>
      </c>
      <c r="F43" s="29" t="s">
        <v>52</v>
      </c>
      <c r="G43" s="29" t="s">
        <v>53</v>
      </c>
      <c r="H43" s="29" t="s">
        <v>54</v>
      </c>
      <c r="I43" s="29" t="s">
        <v>59</v>
      </c>
      <c r="J43" s="29" t="s">
        <v>60</v>
      </c>
      <c r="K43" s="29" t="s">
        <v>61</v>
      </c>
      <c r="L43" s="29" t="s">
        <v>62</v>
      </c>
      <c r="M43" s="29" t="s">
        <v>63</v>
      </c>
      <c r="N43" s="29" t="s">
        <v>55</v>
      </c>
      <c r="O43" s="29" t="s">
        <v>64</v>
      </c>
      <c r="P43" s="26"/>
      <c r="Q43" s="26"/>
    </row>
    <row r="44" spans="1:17" ht="30" customHeight="1" x14ac:dyDescent="0.2">
      <c r="A44" s="6" t="s">
        <v>14</v>
      </c>
      <c r="B44" s="13"/>
      <c r="C44" s="14"/>
      <c r="D44" s="13"/>
      <c r="E44" s="14"/>
      <c r="F44" s="13"/>
      <c r="G44" s="14"/>
      <c r="H44" s="13"/>
      <c r="I44" s="14"/>
      <c r="J44" s="13"/>
      <c r="K44" s="14"/>
      <c r="L44" s="13"/>
      <c r="M44" s="14"/>
      <c r="N44" s="13">
        <f>SUM(DuesAndSubscription[[#This Row],[January]:[December]])</f>
        <v>0</v>
      </c>
      <c r="O44" s="14"/>
      <c r="P44" s="9"/>
      <c r="Q44" s="9"/>
    </row>
    <row r="45" spans="1:17" ht="30" customHeight="1" thickBot="1" x14ac:dyDescent="0.25">
      <c r="A45" s="6" t="s">
        <v>15</v>
      </c>
      <c r="B45" s="13"/>
      <c r="C45" s="14"/>
      <c r="D45" s="13"/>
      <c r="E45" s="14"/>
      <c r="F45" s="13"/>
      <c r="G45" s="14"/>
      <c r="H45" s="13"/>
      <c r="I45" s="14"/>
      <c r="J45" s="13"/>
      <c r="K45" s="14"/>
      <c r="L45" s="13"/>
      <c r="M45" s="14"/>
      <c r="N45" s="13">
        <f>SUM(DuesAndSubscription[[#This Row],[January]:[December]])</f>
        <v>0</v>
      </c>
      <c r="O45" s="14"/>
      <c r="P45" s="9"/>
      <c r="Q45" s="9"/>
    </row>
    <row r="46" spans="1:17" ht="30" customHeight="1" thickTop="1" x14ac:dyDescent="0.2">
      <c r="A46" s="38" t="s">
        <v>20</v>
      </c>
      <c r="B46" s="41">
        <f>SUBTOTAL(109,DuesAndSubscription[January])</f>
        <v>0</v>
      </c>
      <c r="C46" s="41">
        <f>SUBTOTAL(109,DuesAndSubscription[February])</f>
        <v>0</v>
      </c>
      <c r="D46" s="41">
        <f>SUBTOTAL(109,DuesAndSubscription[March])</f>
        <v>0</v>
      </c>
      <c r="E46" s="41">
        <f>SUBTOTAL(109,DuesAndSubscription[April])</f>
        <v>0</v>
      </c>
      <c r="F46" s="41">
        <f>SUBTOTAL(109,DuesAndSubscription[May])</f>
        <v>0</v>
      </c>
      <c r="G46" s="41">
        <f>SUBTOTAL(109,DuesAndSubscription[June])</f>
        <v>0</v>
      </c>
      <c r="H46" s="41">
        <f>SUBTOTAL(109,DuesAndSubscription[July])</f>
        <v>0</v>
      </c>
      <c r="I46" s="41">
        <f>SUBTOTAL(109,DuesAndSubscription[August])</f>
        <v>0</v>
      </c>
      <c r="J46" s="41">
        <f>SUBTOTAL(109,DuesAndSubscription[September])</f>
        <v>0</v>
      </c>
      <c r="K46" s="41">
        <f>SUBTOTAL(109,DuesAndSubscription[October])</f>
        <v>0</v>
      </c>
      <c r="L46" s="41">
        <f>SUBTOTAL(109,DuesAndSubscription[November])</f>
        <v>0</v>
      </c>
      <c r="M46" s="41">
        <f>SUBTOTAL(109,DuesAndSubscription[December])</f>
        <v>0</v>
      </c>
      <c r="N46" s="41">
        <f>SUBTOTAL(109,DuesAndSubscription[Year])</f>
        <v>0</v>
      </c>
      <c r="O46" s="42"/>
      <c r="P46" s="9"/>
      <c r="Q46" s="9"/>
    </row>
    <row r="47" spans="1:17" ht="30" customHeight="1" x14ac:dyDescent="0.2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9"/>
      <c r="Q47" s="9"/>
    </row>
    <row r="48" spans="1:17" s="27" customFormat="1" ht="30" customHeight="1" x14ac:dyDescent="0.2">
      <c r="A48" s="24" t="s">
        <v>31</v>
      </c>
      <c r="B48" s="25" t="s">
        <v>57</v>
      </c>
      <c r="C48" s="25" t="s">
        <v>58</v>
      </c>
      <c r="D48" s="25" t="s">
        <v>50</v>
      </c>
      <c r="E48" s="25" t="s">
        <v>51</v>
      </c>
      <c r="F48" s="25" t="s">
        <v>52</v>
      </c>
      <c r="G48" s="25" t="s">
        <v>53</v>
      </c>
      <c r="H48" s="25" t="s">
        <v>54</v>
      </c>
      <c r="I48" s="25" t="s">
        <v>59</v>
      </c>
      <c r="J48" s="25" t="s">
        <v>60</v>
      </c>
      <c r="K48" s="25" t="s">
        <v>61</v>
      </c>
      <c r="L48" s="25" t="s">
        <v>62</v>
      </c>
      <c r="M48" s="25" t="s">
        <v>63</v>
      </c>
      <c r="N48" s="25" t="s">
        <v>55</v>
      </c>
      <c r="O48" s="25" t="s">
        <v>64</v>
      </c>
      <c r="P48" s="26"/>
      <c r="Q48" s="26"/>
    </row>
    <row r="49" spans="1:18" ht="30" customHeight="1" thickBot="1" x14ac:dyDescent="0.25">
      <c r="A49" s="6" t="s">
        <v>16</v>
      </c>
      <c r="B49" s="13"/>
      <c r="C49" s="14"/>
      <c r="D49" s="13">
        <v>29</v>
      </c>
      <c r="E49" s="14"/>
      <c r="F49" s="13"/>
      <c r="G49" s="14"/>
      <c r="H49" s="13"/>
      <c r="I49" s="14"/>
      <c r="J49" s="13"/>
      <c r="K49" s="14"/>
      <c r="L49" s="13"/>
      <c r="M49" s="14"/>
      <c r="N49" s="13">
        <f>SUM(Personal[[#This Row],[January]:[December]])</f>
        <v>29</v>
      </c>
      <c r="O49" s="14"/>
      <c r="P49" s="9"/>
      <c r="Q49" s="9"/>
    </row>
    <row r="50" spans="1:18" ht="30" customHeight="1" thickTop="1" x14ac:dyDescent="0.2">
      <c r="A50" s="38" t="s">
        <v>20</v>
      </c>
      <c r="B50" s="41">
        <f>SUBTOTAL(109,Personal[January])</f>
        <v>0</v>
      </c>
      <c r="C50" s="41">
        <f>SUBTOTAL(109,Personal[February])</f>
        <v>0</v>
      </c>
      <c r="D50" s="41">
        <f>SUBTOTAL(109,Personal[March])</f>
        <v>29</v>
      </c>
      <c r="E50" s="41">
        <f>SUBTOTAL(109,Personal[April])</f>
        <v>0</v>
      </c>
      <c r="F50" s="41">
        <f>SUBTOTAL(109,Personal[May])</f>
        <v>0</v>
      </c>
      <c r="G50" s="41">
        <f>SUBTOTAL(109,Personal[June])</f>
        <v>0</v>
      </c>
      <c r="H50" s="41">
        <f>SUBTOTAL(109,Personal[July])</f>
        <v>0</v>
      </c>
      <c r="I50" s="41">
        <f>SUBTOTAL(109,Personal[August])</f>
        <v>0</v>
      </c>
      <c r="J50" s="41">
        <f>SUBTOTAL(109,Personal[September])</f>
        <v>0</v>
      </c>
      <c r="K50" s="41">
        <f>SUBTOTAL(109,Personal[October])</f>
        <v>0</v>
      </c>
      <c r="L50" s="41">
        <f>SUBTOTAL(109,Personal[November])</f>
        <v>0</v>
      </c>
      <c r="M50" s="41">
        <f>SUBTOTAL(109,Personal[December])</f>
        <v>0</v>
      </c>
      <c r="N50" s="41">
        <f>SUBTOTAL(109,Personal[Year])</f>
        <v>29</v>
      </c>
      <c r="O50" s="42"/>
      <c r="P50" s="9"/>
      <c r="Q50" s="9"/>
    </row>
    <row r="51" spans="1:18" ht="30" customHeight="1" x14ac:dyDescent="0.2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9"/>
      <c r="Q51" s="9"/>
    </row>
    <row r="52" spans="1:18" s="27" customFormat="1" ht="30" customHeight="1" x14ac:dyDescent="0.2">
      <c r="A52" s="24" t="s">
        <v>32</v>
      </c>
      <c r="B52" s="25" t="s">
        <v>57</v>
      </c>
      <c r="C52" s="25" t="s">
        <v>58</v>
      </c>
      <c r="D52" s="25" t="s">
        <v>50</v>
      </c>
      <c r="E52" s="25" t="s">
        <v>51</v>
      </c>
      <c r="F52" s="25" t="s">
        <v>52</v>
      </c>
      <c r="G52" s="25" t="s">
        <v>53</v>
      </c>
      <c r="H52" s="25" t="s">
        <v>54</v>
      </c>
      <c r="I52" s="25" t="s">
        <v>59</v>
      </c>
      <c r="J52" s="25" t="s">
        <v>60</v>
      </c>
      <c r="K52" s="25" t="s">
        <v>61</v>
      </c>
      <c r="L52" s="25" t="s">
        <v>62</v>
      </c>
      <c r="M52" s="25" t="s">
        <v>63</v>
      </c>
      <c r="N52" s="25" t="s">
        <v>55</v>
      </c>
      <c r="O52" s="25" t="s">
        <v>64</v>
      </c>
      <c r="P52" s="30"/>
      <c r="Q52" s="30"/>
      <c r="R52" s="31"/>
    </row>
    <row r="53" spans="1:18" ht="30" customHeight="1" thickBot="1" x14ac:dyDescent="0.25">
      <c r="A53" s="6" t="s">
        <v>17</v>
      </c>
      <c r="B53" s="13">
        <v>32</v>
      </c>
      <c r="C53" s="14">
        <v>34</v>
      </c>
      <c r="D53" s="13">
        <v>1</v>
      </c>
      <c r="E53" s="14"/>
      <c r="F53" s="13"/>
      <c r="G53" s="14"/>
      <c r="H53" s="13"/>
      <c r="I53" s="14"/>
      <c r="J53" s="13"/>
      <c r="K53" s="14"/>
      <c r="L53" s="13"/>
      <c r="M53" s="14"/>
      <c r="N53" s="13">
        <f>SUM(Financial[[#This Row],[January]:[December]])</f>
        <v>67</v>
      </c>
      <c r="O53" s="14"/>
      <c r="P53" s="18"/>
      <c r="Q53" s="18"/>
      <c r="R53" s="19"/>
    </row>
    <row r="54" spans="1:18" ht="30" customHeight="1" thickTop="1" x14ac:dyDescent="0.2">
      <c r="A54" s="38" t="s">
        <v>20</v>
      </c>
      <c r="B54" s="41">
        <f>SUBTOTAL(109,Financial[January])</f>
        <v>32</v>
      </c>
      <c r="C54" s="41">
        <f>SUBTOTAL(109,Financial[February])</f>
        <v>34</v>
      </c>
      <c r="D54" s="41">
        <f>SUBTOTAL(109,Financial[March])</f>
        <v>1</v>
      </c>
      <c r="E54" s="41">
        <f>SUBTOTAL(109,Financial[April])</f>
        <v>0</v>
      </c>
      <c r="F54" s="41">
        <f>SUBTOTAL(109,Financial[May])</f>
        <v>0</v>
      </c>
      <c r="G54" s="41">
        <f>SUBTOTAL(109,Financial[June])</f>
        <v>0</v>
      </c>
      <c r="H54" s="41">
        <f>SUBTOTAL(109,Financial[July])</f>
        <v>0</v>
      </c>
      <c r="I54" s="41">
        <f>SUBTOTAL(109,Financial[August])</f>
        <v>0</v>
      </c>
      <c r="J54" s="41">
        <f>SUBTOTAL(109,Financial[September])</f>
        <v>0</v>
      </c>
      <c r="K54" s="41">
        <f>SUBTOTAL(109,Financial[October])</f>
        <v>0</v>
      </c>
      <c r="L54" s="41">
        <f>SUBTOTAL(109,Financial[November])</f>
        <v>0</v>
      </c>
      <c r="M54" s="41">
        <f>SUBTOTAL(109,Financial[December])</f>
        <v>0</v>
      </c>
      <c r="N54" s="41">
        <f>SUBTOTAL(109,Financial[Year])</f>
        <v>67</v>
      </c>
      <c r="O54" s="42"/>
      <c r="P54" s="18"/>
      <c r="Q54" s="18"/>
      <c r="R54" s="19"/>
    </row>
    <row r="55" spans="1:18" ht="30" customHeight="1" x14ac:dyDescent="0.2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9"/>
      <c r="Q55" s="9"/>
    </row>
    <row r="56" spans="1:18" s="27" customFormat="1" ht="30" customHeight="1" x14ac:dyDescent="0.2">
      <c r="A56" s="32" t="s">
        <v>33</v>
      </c>
      <c r="B56" s="33" t="s">
        <v>34</v>
      </c>
      <c r="C56" s="33" t="s">
        <v>35</v>
      </c>
      <c r="D56" s="33" t="s">
        <v>37</v>
      </c>
      <c r="E56" s="33" t="s">
        <v>38</v>
      </c>
      <c r="F56" s="33" t="s">
        <v>36</v>
      </c>
      <c r="G56" s="33" t="s">
        <v>39</v>
      </c>
      <c r="H56" s="33" t="s">
        <v>40</v>
      </c>
      <c r="I56" s="33" t="s">
        <v>41</v>
      </c>
      <c r="J56" s="33" t="s">
        <v>42</v>
      </c>
      <c r="K56" s="33" t="s">
        <v>43</v>
      </c>
      <c r="L56" s="33" t="s">
        <v>44</v>
      </c>
      <c r="M56" s="33" t="s">
        <v>45</v>
      </c>
      <c r="N56" s="33" t="s">
        <v>46</v>
      </c>
      <c r="O56" s="33" t="s">
        <v>65</v>
      </c>
      <c r="P56" s="34"/>
      <c r="Q56" s="34"/>
    </row>
    <row r="57" spans="1:18" ht="30" customHeight="1" thickBot="1" x14ac:dyDescent="0.25">
      <c r="A57" s="11" t="s">
        <v>18</v>
      </c>
      <c r="B57" s="13"/>
      <c r="C57" s="17"/>
      <c r="D57" s="13"/>
      <c r="E57" s="17"/>
      <c r="F57" s="13"/>
      <c r="G57" s="17"/>
      <c r="H57" s="13"/>
      <c r="I57" s="17"/>
      <c r="J57" s="13"/>
      <c r="K57" s="17"/>
      <c r="L57" s="13"/>
      <c r="M57" s="17"/>
      <c r="N57" s="13"/>
      <c r="O57" s="17"/>
      <c r="P57" s="21"/>
      <c r="Q57" s="21"/>
    </row>
    <row r="58" spans="1:18" ht="30" customHeight="1" thickTop="1" x14ac:dyDescent="0.2">
      <c r="A58" s="43" t="s">
        <v>19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21"/>
      <c r="Q58" s="21"/>
    </row>
    <row r="59" spans="1:18" ht="21" customHeight="1" x14ac:dyDescent="0.2">
      <c r="A59" s="1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10"/>
      <c r="P59" s="10"/>
      <c r="Q59" s="10"/>
    </row>
    <row r="60" spans="1:18" ht="30" customHeight="1" x14ac:dyDescent="0.2">
      <c r="A60" s="9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9"/>
      <c r="P60" s="9"/>
      <c r="Q60" s="9"/>
    </row>
    <row r="61" spans="1:18" ht="30" customHeight="1" x14ac:dyDescent="0.2">
      <c r="A61" s="9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9"/>
      <c r="P61" s="9"/>
      <c r="Q61" s="9"/>
    </row>
    <row r="62" spans="1:18" ht="30" customHeight="1" x14ac:dyDescent="0.2">
      <c r="A62" s="9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9"/>
      <c r="P62" s="9"/>
      <c r="Q62" s="9"/>
    </row>
    <row r="63" spans="1:18" ht="30" customHeight="1" x14ac:dyDescent="0.2">
      <c r="A63" s="9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9"/>
      <c r="P63" s="9"/>
      <c r="Q63" s="9"/>
    </row>
    <row r="64" spans="1:18" ht="30" customHeight="1" x14ac:dyDescent="0.2">
      <c r="A64" s="9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9"/>
      <c r="P64" s="9"/>
      <c r="Q64" s="9"/>
    </row>
    <row r="65" spans="1:17" ht="30" customHeight="1" x14ac:dyDescent="0.2">
      <c r="A65" s="9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9"/>
      <c r="P65" s="9"/>
      <c r="Q65" s="9"/>
    </row>
    <row r="66" spans="1:17" ht="30" customHeight="1" x14ac:dyDescent="0.2">
      <c r="A66" s="9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9"/>
      <c r="P66" s="9"/>
      <c r="Q66" s="9"/>
    </row>
    <row r="67" spans="1:17" ht="30" customHeight="1" x14ac:dyDescent="0.2">
      <c r="A67" s="9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9"/>
      <c r="P67" s="9"/>
      <c r="Q67" s="9"/>
    </row>
    <row r="68" spans="1:17" ht="30" customHeight="1" x14ac:dyDescent="0.2">
      <c r="A68" s="9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9"/>
      <c r="P68" s="9"/>
      <c r="Q68" s="9"/>
    </row>
    <row r="69" spans="1:17" ht="30" customHeight="1" x14ac:dyDescent="0.2">
      <c r="A69" s="9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9"/>
      <c r="P69" s="9"/>
      <c r="Q69" s="9"/>
    </row>
    <row r="70" spans="1:17" ht="30" customHeight="1" x14ac:dyDescent="0.2">
      <c r="A70" s="9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9"/>
      <c r="P70" s="9"/>
      <c r="Q70" s="9"/>
    </row>
    <row r="71" spans="1:17" ht="30" customHeight="1" x14ac:dyDescent="0.2">
      <c r="A71" s="9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9"/>
      <c r="P71" s="9"/>
      <c r="Q71" s="9"/>
    </row>
    <row r="72" spans="1:17" ht="30" customHeight="1" x14ac:dyDescent="0.2">
      <c r="A72" s="9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9"/>
      <c r="P72" s="9"/>
      <c r="Q72" s="9"/>
    </row>
    <row r="73" spans="1:17" ht="30" customHeight="1" x14ac:dyDescent="0.2">
      <c r="A73" s="9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9"/>
      <c r="P73" s="9"/>
      <c r="Q73" s="9"/>
    </row>
    <row r="74" spans="1:17" ht="30" customHeight="1" x14ac:dyDescent="0.2">
      <c r="A74" s="9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9"/>
      <c r="P74" s="9"/>
      <c r="Q74" s="9"/>
    </row>
    <row r="75" spans="1:17" ht="30" customHeight="1" x14ac:dyDescent="0.2">
      <c r="A75" s="9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9"/>
      <c r="P75" s="9"/>
      <c r="Q75" s="9"/>
    </row>
    <row r="76" spans="1:17" ht="30" customHeight="1" x14ac:dyDescent="0.2">
      <c r="A76" s="9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9"/>
      <c r="P76" s="9"/>
      <c r="Q76" s="9"/>
    </row>
    <row r="77" spans="1:17" ht="30" customHeight="1" x14ac:dyDescent="0.2">
      <c r="A77" s="9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9"/>
      <c r="P77" s="9"/>
      <c r="Q77" s="9"/>
    </row>
    <row r="78" spans="1:17" ht="30" customHeight="1" x14ac:dyDescent="0.2">
      <c r="A78" s="9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9"/>
      <c r="P78" s="9"/>
      <c r="Q78" s="9"/>
    </row>
    <row r="79" spans="1:17" ht="30" customHeight="1" x14ac:dyDescent="0.2">
      <c r="A79" s="9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9"/>
      <c r="P79" s="9"/>
      <c r="Q79" s="9"/>
    </row>
    <row r="80" spans="1:17" ht="30" customHeight="1" x14ac:dyDescent="0.2">
      <c r="A80" s="9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9"/>
      <c r="P80" s="9"/>
      <c r="Q80" s="9"/>
    </row>
    <row r="81" spans="1:17" ht="30" customHeight="1" x14ac:dyDescent="0.2">
      <c r="A81" s="9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9"/>
      <c r="P81" s="9"/>
      <c r="Q81" s="9"/>
    </row>
    <row r="82" spans="1:17" ht="30" customHeight="1" x14ac:dyDescent="0.2">
      <c r="A82" s="9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9"/>
      <c r="P82" s="9"/>
      <c r="Q82" s="9"/>
    </row>
    <row r="83" spans="1:17" ht="30" customHeight="1" x14ac:dyDescent="0.2">
      <c r="A83" s="9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9"/>
      <c r="P83" s="9"/>
      <c r="Q83" s="9"/>
    </row>
    <row r="84" spans="1:17" ht="30" customHeight="1" x14ac:dyDescent="0.2">
      <c r="A84" s="9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9"/>
      <c r="P84" s="9"/>
      <c r="Q84" s="9"/>
    </row>
    <row r="85" spans="1:17" ht="30" customHeight="1" x14ac:dyDescent="0.2">
      <c r="A85" s="9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9"/>
      <c r="P85" s="9"/>
      <c r="Q85" s="9"/>
    </row>
    <row r="86" spans="1:17" ht="30" customHeight="1" x14ac:dyDescent="0.2">
      <c r="A86" s="9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9"/>
      <c r="P86" s="9"/>
      <c r="Q86" s="9"/>
    </row>
    <row r="87" spans="1:17" ht="30" customHeight="1" x14ac:dyDescent="0.2">
      <c r="A87" s="9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9"/>
      <c r="P87" s="9"/>
      <c r="Q87" s="9"/>
    </row>
    <row r="88" spans="1:17" ht="30" customHeight="1" x14ac:dyDescent="0.2">
      <c r="A88" s="9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9"/>
      <c r="P88" s="9"/>
      <c r="Q88" s="9"/>
    </row>
    <row r="89" spans="1:17" ht="30" customHeight="1" x14ac:dyDescent="0.2">
      <c r="A89" s="9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9"/>
      <c r="P89" s="9"/>
      <c r="Q89" s="9"/>
    </row>
    <row r="90" spans="1:17" ht="30" customHeight="1" x14ac:dyDescent="0.2">
      <c r="A90" s="9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9"/>
      <c r="P90" s="9"/>
      <c r="Q90" s="9"/>
    </row>
    <row r="91" spans="1:17" ht="30" customHeight="1" x14ac:dyDescent="0.2">
      <c r="A91" s="9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9"/>
      <c r="P91" s="9"/>
      <c r="Q91" s="9"/>
    </row>
    <row r="92" spans="1:17" ht="30" customHeight="1" x14ac:dyDescent="0.2">
      <c r="A92" s="9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9"/>
      <c r="P92" s="9"/>
      <c r="Q92" s="9"/>
    </row>
    <row r="93" spans="1:17" ht="30" customHeight="1" x14ac:dyDescent="0.2">
      <c r="A93" s="9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9"/>
      <c r="P93" s="9"/>
      <c r="Q93" s="9"/>
    </row>
    <row r="94" spans="1:17" ht="30" customHeight="1" x14ac:dyDescent="0.2">
      <c r="A94" s="9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9"/>
      <c r="P94" s="9"/>
      <c r="Q94" s="9"/>
    </row>
    <row r="95" spans="1:17" ht="30" customHeight="1" x14ac:dyDescent="0.2">
      <c r="A95" s="9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9"/>
      <c r="P95" s="9"/>
      <c r="Q95" s="9"/>
    </row>
    <row r="96" spans="1:17" ht="30" customHeight="1" x14ac:dyDescent="0.2">
      <c r="A96" s="9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9"/>
      <c r="P96" s="9"/>
      <c r="Q96" s="9"/>
    </row>
    <row r="97" spans="1:17" ht="30" customHeight="1" x14ac:dyDescent="0.2">
      <c r="A97" s="9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9"/>
      <c r="P97" s="9"/>
      <c r="Q97" s="9"/>
    </row>
    <row r="98" spans="1:17" ht="30" customHeight="1" x14ac:dyDescent="0.2">
      <c r="A98" s="9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9"/>
      <c r="P98" s="9"/>
      <c r="Q98" s="9"/>
    </row>
    <row r="99" spans="1:17" ht="30" customHeight="1" x14ac:dyDescent="0.2">
      <c r="A99" s="9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9"/>
      <c r="P99" s="9"/>
      <c r="Q99" s="9"/>
    </row>
    <row r="100" spans="1:17" ht="30" customHeight="1" x14ac:dyDescent="0.2">
      <c r="A100" s="9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9"/>
      <c r="P100" s="9"/>
      <c r="Q100" s="9"/>
    </row>
    <row r="101" spans="1:17" ht="30" customHeight="1" x14ac:dyDescent="0.2">
      <c r="A101" s="9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9"/>
      <c r="P101" s="9"/>
      <c r="Q101" s="9"/>
    </row>
    <row r="102" spans="1:17" ht="30" customHeight="1" x14ac:dyDescent="0.2">
      <c r="A102" s="9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9"/>
      <c r="P102" s="9"/>
      <c r="Q102" s="9"/>
    </row>
    <row r="103" spans="1:17" ht="30" customHeight="1" x14ac:dyDescent="0.2">
      <c r="A103" s="9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9"/>
      <c r="P103" s="9"/>
      <c r="Q103" s="9"/>
    </row>
    <row r="104" spans="1:17" ht="30" customHeight="1" x14ac:dyDescent="0.2">
      <c r="A104" s="9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9"/>
      <c r="P104" s="9"/>
      <c r="Q104" s="9"/>
    </row>
    <row r="105" spans="1:17" ht="30" customHeight="1" x14ac:dyDescent="0.2">
      <c r="A105" s="9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9"/>
      <c r="P105" s="9"/>
      <c r="Q105" s="9"/>
    </row>
    <row r="106" spans="1:17" ht="30" customHeight="1" x14ac:dyDescent="0.2">
      <c r="A106" s="9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9"/>
      <c r="P106" s="9"/>
      <c r="Q106" s="9"/>
    </row>
    <row r="107" spans="1:17" ht="30" customHeight="1" x14ac:dyDescent="0.2">
      <c r="A107" s="9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9"/>
      <c r="P107" s="9"/>
      <c r="Q107" s="9"/>
    </row>
    <row r="108" spans="1:17" ht="30" customHeight="1" x14ac:dyDescent="0.2">
      <c r="A108" s="9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9"/>
      <c r="P108" s="9"/>
      <c r="Q108" s="9"/>
    </row>
    <row r="109" spans="1:17" ht="30" customHeight="1" x14ac:dyDescent="0.2">
      <c r="A109" s="9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9"/>
      <c r="P109" s="9"/>
      <c r="Q109" s="9"/>
    </row>
    <row r="110" spans="1:17" ht="30" customHeight="1" x14ac:dyDescent="0.2">
      <c r="A110" s="9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9"/>
      <c r="P110" s="9"/>
      <c r="Q110" s="9"/>
    </row>
    <row r="111" spans="1:17" ht="30" customHeight="1" x14ac:dyDescent="0.2">
      <c r="A111" s="9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9"/>
      <c r="P111" s="9"/>
      <c r="Q111" s="9"/>
    </row>
    <row r="112" spans="1:17" ht="30" customHeight="1" x14ac:dyDescent="0.2">
      <c r="A112" s="9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9"/>
      <c r="P112" s="9"/>
      <c r="Q112" s="9"/>
    </row>
    <row r="113" spans="1:17" ht="30" customHeight="1" x14ac:dyDescent="0.2">
      <c r="A113" s="9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9"/>
      <c r="P113" s="9"/>
      <c r="Q113" s="9"/>
    </row>
    <row r="114" spans="1:17" ht="30" customHeight="1" x14ac:dyDescent="0.2">
      <c r="A114" s="9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9"/>
      <c r="P114" s="9"/>
      <c r="Q114" s="9"/>
    </row>
    <row r="115" spans="1:17" ht="30" customHeight="1" x14ac:dyDescent="0.2">
      <c r="A115" s="9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9"/>
      <c r="P115" s="9"/>
      <c r="Q115" s="9"/>
    </row>
  </sheetData>
  <mergeCells count="8">
    <mergeCell ref="A1:O1"/>
    <mergeCell ref="A19:O19"/>
    <mergeCell ref="A55:O55"/>
    <mergeCell ref="A51:O51"/>
    <mergeCell ref="A47:O47"/>
    <mergeCell ref="A42:O42"/>
    <mergeCell ref="A37:O37"/>
    <mergeCell ref="A24:O24"/>
  </mergeCells>
  <conditionalFormatting sqref="B58:N58">
    <cfRule type="cellIs" dxfId="401" priority="1" operator="lessThan">
      <formula>0</formula>
    </cfRule>
  </conditionalFormatting>
  <printOptions horizontalCentered="1"/>
  <pageMargins left="0.4" right="0.4" top="0.4" bottom="0.4" header="0.3" footer="0.3"/>
  <pageSetup scale="59" fitToHeight="0" orientation="landscape" r:id="rId1"/>
  <headerFooter differentFirst="1">
    <oddFooter>Page &amp;P of &amp;N</oddFooter>
  </headerFooter>
  <rowBreaks count="3" manualBreakCount="3">
    <brk id="28" max="14" man="1"/>
    <brk id="60" max="14" man="1"/>
    <brk id="61" max="14" man="1"/>
  </rowBreaks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 xr2:uid="{00000000-0003-0000-0000-000000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BUDGET'!B13:M13</xm:f>
              <xm:sqref>O13</xm:sqref>
            </x14:sparkline>
          </x14:sparklines>
        </x14:sparklineGroup>
        <x14:sparklineGroup displayEmptyCellsAs="gap" high="1" low="1" xr2:uid="{00000000-0003-0000-0000-00000C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BUDGET'!B5:M5</xm:f>
              <xm:sqref>O5</xm:sqref>
            </x14:sparkline>
            <x14:sparkline>
              <xm:f>'PERSONAL BUDGET'!B6:M6</xm:f>
              <xm:sqref>O6</xm:sqref>
            </x14:sparkline>
            <x14:sparkline>
              <xm:f>'PERSONAL BUDGET'!B7:M7</xm:f>
              <xm:sqref>O7</xm:sqref>
            </x14:sparkline>
            <x14:sparkline>
              <xm:f>'PERSONAL BUDGET'!B8:M8</xm:f>
              <xm:sqref>O8</xm:sqref>
            </x14:sparkline>
          </x14:sparklines>
        </x14:sparklineGroup>
        <x14:sparklineGroup displayEmptyCellsAs="gap" high="1" low="1" xr2:uid="{00000000-0003-0000-0000-000001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BUDGET'!B12:M12</xm:f>
              <xm:sqref>O12</xm:sqref>
            </x14:sparkline>
          </x14:sparklines>
        </x14:sparklineGroup>
        <x14:sparklineGroup displayEmptyCellsAs="gap" high="1" low="1" xr2:uid="{00000000-0003-0000-0000-000002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BUDGET'!B16:M16</xm:f>
              <xm:sqref>O16</xm:sqref>
            </x14:sparkline>
            <x14:sparkline>
              <xm:f>'PERSONAL BUDGET'!B17:M17</xm:f>
              <xm:sqref>O17</xm:sqref>
            </x14:sparkline>
            <x14:sparkline>
              <xm:f>'PERSONAL BUDGET'!B18:M18</xm:f>
              <xm:sqref>O18</xm:sqref>
            </x14:sparkline>
          </x14:sparklines>
        </x14:sparklineGroup>
        <x14:sparklineGroup displayEmptyCellsAs="gap" high="1" low="1" xr2:uid="{00000000-0003-0000-0000-000003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BUDGET'!B21:M21</xm:f>
              <xm:sqref>O21</xm:sqref>
            </x14:sparkline>
            <x14:sparkline>
              <xm:f>'PERSONAL BUDGET'!B22:M22</xm:f>
              <xm:sqref>O22</xm:sqref>
            </x14:sparkline>
            <x14:sparkline>
              <xm:f>'PERSONAL BUDGET'!B23:M23</xm:f>
              <xm:sqref>O23</xm:sqref>
            </x14:sparkline>
          </x14:sparklines>
        </x14:sparklineGroup>
        <x14:sparklineGroup displayEmptyCellsAs="gap" high="1" low="1" xr2:uid="{00000000-0003-0000-0000-000004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BUDGET'!B26:M26</xm:f>
              <xm:sqref>O26</xm:sqref>
            </x14:sparkline>
            <x14:sparkline>
              <xm:f>'PERSONAL BUDGET'!B27:M27</xm:f>
              <xm:sqref>O27</xm:sqref>
            </x14:sparkline>
            <x14:sparkline>
              <xm:f>'PERSONAL BUDGET'!B28:M28</xm:f>
              <xm:sqref>O28</xm:sqref>
            </x14:sparkline>
          </x14:sparklines>
        </x14:sparklineGroup>
        <x14:sparklineGroup displayEmptyCellsAs="gap" high="1" low="1" xr2:uid="{00000000-0003-0000-0000-000005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BUDGET'!B30:M30</xm:f>
              <xm:sqref>O30</xm:sqref>
            </x14:sparkline>
            <x14:sparkline>
              <xm:f>'PERSONAL BUDGET'!B31:M31</xm:f>
              <xm:sqref>O31</xm:sqref>
            </x14:sparkline>
            <x14:sparkline>
              <xm:f>'PERSONAL BUDGET'!B32:M32</xm:f>
              <xm:sqref>O32</xm:sqref>
            </x14:sparkline>
          </x14:sparklines>
        </x14:sparklineGroup>
        <x14:sparklineGroup displayEmptyCellsAs="gap" high="1" low="1" xr2:uid="{00000000-0003-0000-0000-000006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BUDGET'!B34:M34</xm:f>
              <xm:sqref>O34</xm:sqref>
            </x14:sparkline>
            <x14:sparkline>
              <xm:f>'PERSONAL BUDGET'!B35:M35</xm:f>
              <xm:sqref>O35</xm:sqref>
            </x14:sparkline>
            <x14:sparkline>
              <xm:f>'PERSONAL BUDGET'!B36:M36</xm:f>
              <xm:sqref>O36</xm:sqref>
            </x14:sparkline>
          </x14:sparklines>
        </x14:sparklineGroup>
        <x14:sparklineGroup displayEmptyCellsAs="gap" high="1" low="1" xr2:uid="{00000000-0003-0000-0000-000007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BUDGET'!B39:M39</xm:f>
              <xm:sqref>O39</xm:sqref>
            </x14:sparkline>
            <x14:sparkline>
              <xm:f>'PERSONAL BUDGET'!B40:M40</xm:f>
              <xm:sqref>O40</xm:sqref>
            </x14:sparkline>
            <x14:sparkline>
              <xm:f>'PERSONAL BUDGET'!B41:M41</xm:f>
              <xm:sqref>O41</xm:sqref>
            </x14:sparkline>
          </x14:sparklines>
        </x14:sparklineGroup>
        <x14:sparklineGroup displayEmptyCellsAs="gap" high="1" low="1" xr2:uid="{00000000-0003-0000-0000-000008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BUDGET'!B44:M44</xm:f>
              <xm:sqref>O44</xm:sqref>
            </x14:sparkline>
            <x14:sparkline>
              <xm:f>'PERSONAL BUDGET'!B45:M45</xm:f>
              <xm:sqref>O45</xm:sqref>
            </x14:sparkline>
            <x14:sparkline>
              <xm:f>'PERSONAL BUDGET'!B46:M46</xm:f>
              <xm:sqref>O46</xm:sqref>
            </x14:sparkline>
          </x14:sparklines>
        </x14:sparklineGroup>
        <x14:sparklineGroup displayEmptyCellsAs="gap" high="1" low="1" xr2:uid="{00000000-0003-0000-0000-000009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BUDGET'!B49:M49</xm:f>
              <xm:sqref>O49</xm:sqref>
            </x14:sparkline>
            <x14:sparkline>
              <xm:f>'PERSONAL BUDGET'!B50:M50</xm:f>
              <xm:sqref>O50</xm:sqref>
            </x14:sparkline>
          </x14:sparklines>
        </x14:sparklineGroup>
        <x14:sparklineGroup displayEmptyCellsAs="gap" high="1" low="1" xr2:uid="{00000000-0003-0000-0000-00000A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BUDGET'!B53:M53</xm:f>
              <xm:sqref>O53</xm:sqref>
            </x14:sparkline>
            <x14:sparkline>
              <xm:f>'PERSONAL BUDGET'!B54:M54</xm:f>
              <xm:sqref>O54</xm:sqref>
            </x14:sparkline>
          </x14:sparklines>
        </x14:sparklineGroup>
        <x14:sparklineGroup displayEmptyCellsAs="gap" high="1" low="1" xr2:uid="{00000000-0003-0000-0000-00000B000000}">
          <x14:colorSeries theme="0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BUDGET'!B57:M57</xm:f>
              <xm:sqref>O57</xm:sqref>
            </x14:sparkline>
            <x14:sparkline>
              <xm:f>'PERSONAL BUDGET'!B58:M58</xm:f>
              <xm:sqref>O58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TM04035483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 BUDGET</vt:lpstr>
      <vt:lpstr>'PERSONAL BUDGET'!Print_Area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HP</dc:creator>
  <cp:lastModifiedBy>Sunbal</cp:lastModifiedBy>
  <cp:lastPrinted>2022-09-06T08:38:48Z</cp:lastPrinted>
  <dcterms:created xsi:type="dcterms:W3CDTF">2018-06-21T11:23:21Z</dcterms:created>
  <dcterms:modified xsi:type="dcterms:W3CDTF">2022-09-06T08:39:08Z</dcterms:modified>
</cp:coreProperties>
</file>