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9" documentId="8_{483BD61A-9471-4A69-BDDD-D721C61F3767}" xr6:coauthVersionLast="36" xr6:coauthVersionMax="47" xr10:uidLastSave="{523B459F-4C13-4C34-9FC2-06E60605E013}"/>
  <bookViews>
    <workbookView xWindow="135" yWindow="-21705" windowWidth="38625" windowHeight="21225" xr2:uid="{00000000-000D-0000-FFFF-FFFF00000000}"/>
  </bookViews>
  <sheets>
    <sheet name="Monthly 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'Monthly Budget Summary'!$B$2</definedName>
    <definedName name="ColumnTitle1">'Monthly Budget Summary'!$B$4</definedName>
    <definedName name="COMPANY_NAME">'Monthly Budget Summary'!$B$1</definedName>
    <definedName name="_xlnm.Print_Area" localSheetId="0">'Monthly Budget Summary'!$B$1:$E$42</definedName>
    <definedName name="_xlnm.Print_Area" localSheetId="3">'Operating Expenses'!$B$1:$F$25</definedName>
    <definedName name="_xlnm.Print_Titles" localSheetId="1">Income!$4:$4</definedName>
    <definedName name="_xlnm.Print_Titles" localSheetId="3">'Operating Expenses'!$4:$4</definedName>
    <definedName name="_xlnm.Print_Titles" localSheetId="2">'Personnel Expenses'!$4:$4</definedName>
    <definedName name="Title1">Top5Expenses[[#Headers],[ACTUAL EXPENSES]]</definedName>
    <definedName name="Title2">Income[[#Headers],[INCOME]]</definedName>
    <definedName name="Title3">PersonnelExpenses[[#Headers],[PERSONNEL EXPENSES]]</definedName>
    <definedName name="Title4">OperatingExpenses[[#Headers],[OPERATING EXPENSES]]</definedName>
  </definedNames>
  <calcPr calcId="191029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C6" i="1" s="1"/>
  <c r="D8" i="4"/>
  <c r="F5" i="4"/>
  <c r="F6" i="4"/>
  <c r="F7" i="4"/>
  <c r="D6" i="1"/>
  <c r="E5" i="5"/>
  <c r="E6" i="5"/>
  <c r="C12" i="1" s="1"/>
  <c r="B12" i="1" s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25" i="5"/>
  <c r="D7" i="1" s="1"/>
  <c r="C25" i="5"/>
  <c r="C7" i="1" s="1"/>
  <c r="E7" i="1" s="1"/>
  <c r="D8" i="3"/>
  <c r="D5" i="1" s="1"/>
  <c r="C8" i="3"/>
  <c r="C5" i="1" s="1"/>
  <c r="F5" i="3"/>
  <c r="F6" i="3"/>
  <c r="F8" i="3" s="1"/>
  <c r="F7" i="3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25" i="5" s="1"/>
  <c r="F5" i="5"/>
  <c r="E7" i="4"/>
  <c r="E6" i="4"/>
  <c r="E5" i="4"/>
  <c r="E7" i="3"/>
  <c r="E6" i="3"/>
  <c r="E5" i="3"/>
  <c r="C14" i="1" l="1"/>
  <c r="E6" i="1"/>
  <c r="F8" i="4"/>
  <c r="C16" i="1"/>
  <c r="B16" i="1" s="1"/>
  <c r="E5" i="1"/>
  <c r="D8" i="1"/>
  <c r="D12" i="1"/>
  <c r="D14" i="1"/>
  <c r="E14" i="1"/>
  <c r="B14" i="1"/>
  <c r="C8" i="1"/>
  <c r="E12" i="1"/>
  <c r="C13" i="1"/>
  <c r="D13" i="1" s="1"/>
  <c r="C15" i="1"/>
  <c r="E8" i="1" l="1"/>
  <c r="D16" i="1"/>
  <c r="E16" i="1"/>
  <c r="E15" i="1"/>
  <c r="B15" i="1"/>
  <c r="D15" i="1"/>
  <c r="D17" i="1" s="1"/>
  <c r="E13" i="1"/>
  <c r="B13" i="1"/>
  <c r="C17" i="1"/>
  <c r="E17" i="1" l="1"/>
</calcChain>
</file>

<file path=xl/sharedStrings.xml><?xml version="1.0" encoding="utf-8"?>
<sst xmlns="http://schemas.openxmlformats.org/spreadsheetml/2006/main" count="63" uniqueCount="50">
  <si>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</si>
  <si>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</si>
  <si>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</si>
  <si>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</si>
  <si>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</si>
  <si>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</si>
  <si>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</si>
  <si>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</si>
  <si>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</si>
  <si>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</si>
  <si>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</si>
  <si>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</si>
  <si>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</si>
  <si>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</si>
  <si>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</si>
  <si>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</si>
  <si>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</si>
  <si>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</si>
  <si>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</si>
  <si>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</si>
  <si>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</si>
  <si>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</si>
  <si>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</si>
  <si>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</si>
  <si>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</si>
  <si>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AMOUNT</t>
  </si>
  <si>
    <t>% OF EXPENSES</t>
  </si>
  <si>
    <t>BUDGET TOTALS</t>
  </si>
  <si>
    <t>15% REDUCTION</t>
  </si>
  <si>
    <t>Balance (Income minus Expenses)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</si>
  <si>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</si>
  <si>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</si>
  <si>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</si>
  <si>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</si>
  <si>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</si>
  <si>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</si>
  <si>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</si>
  <si>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</si>
  <si>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</si>
  <si>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</si>
  <si>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Total Income</t>
  </si>
  <si>
    <t>Total Personnel Expenses</t>
  </si>
  <si>
    <t>Total Operating Expenses</t>
  </si>
  <si>
    <t xml:space="preserve">  MONTHLY BUDGET</t>
  </si>
  <si>
    <t xml:space="preserve"> </t>
  </si>
  <si>
    <t>Personnel Expenses</t>
  </si>
  <si>
    <t>Operating Expenses</t>
  </si>
  <si>
    <t>ACTUAL EXPENSES</t>
  </si>
  <si>
    <t xml:space="preserve"> MONTHLY BUDGET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</si>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</sst>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m\ yyyy"/>
    <numFmt numFmtId="165" formatCode="0.0%"/>
  </numFmts>
  <fonts count="23" x14ac:knownFonts="1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sz val="11"/>
      <color theme="1" tint="0.24994659260841701"/>
      <name val="Century Gothic"/>
      <family val="2"/>
    </font>
    <font>
      <b/>
      <sz val="12"/>
      <color theme="0"/>
      <name val="Century Gothic"/>
      <family val="2"/>
    </font>
    <font>
      <b/>
      <sz val="11"/>
      <name val="Century Gothic"/>
      <family val="2"/>
    </font>
    <font>
      <b/>
      <u/>
      <sz val="30"/>
      <color rgb="FF5D8F77"/>
      <name val="Century Gothic"/>
      <family val="2"/>
    </font>
    <font>
      <u/>
      <sz val="30"/>
      <color rgb="FF5D8F77"/>
      <name val="Century Gothic"/>
      <family val="2"/>
    </font>
    <font>
      <sz val="11"/>
      <color theme="0"/>
      <name val="Century Gothic"/>
      <family val="2"/>
    </font>
    <font>
      <sz val="30"/>
      <color theme="0"/>
      <name val="Century Gothic"/>
      <family val="2"/>
    </font>
    <font>
      <sz val="11"/>
      <name val="Century Gothic"/>
      <family val="2"/>
    </font>
    <font>
      <b/>
      <sz val="11"/>
      <color theme="1" tint="0.24994659260841701"/>
      <name val="Century Gothic"/>
      <family val="2"/>
    </font>
    <font>
      <sz val="11"/>
      <color theme="2"/>
      <name val="Century Gothic"/>
      <family val="2"/>
    </font>
    <font>
      <sz val="36"/>
      <color theme="3"/>
      <name val="Century Gothic"/>
      <family val="2"/>
    </font>
    <font>
      <b/>
      <u/>
      <sz val="36"/>
      <color rgb="FF5D8F77"/>
      <name val="Century Gothic"/>
      <family val="2"/>
    </font>
    <font>
      <b/>
      <sz val="18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EEADE"/>
        <bgColor indexed="64"/>
      </patternFill>
    </fill>
    <fill>
      <patternFill patternType="solid">
        <fgColor rgb="FF5A5044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rgb="FFF2F2F2"/>
      </patternFill>
    </fill>
    <fill>
      <patternFill patternType="solid">
        <fgColor rgb="FF5D8F77"/>
        <bgColor indexed="64"/>
      </patternFill>
    </fill>
    <fill>
      <patternFill patternType="solid">
        <fgColor rgb="FFFFECAF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</borders>
  <cellStyleXfs count="14">
    <xf numFmtId="40" fontId="0" fillId="0" borderId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Alignment="0" applyProtection="0"/>
    <xf numFmtId="0" fontId="6" fillId="5" borderId="0" applyBorder="0" applyProtection="0">
      <alignment horizontal="left" vertical="center" indent="1"/>
    </xf>
    <xf numFmtId="0" fontId="6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5" fillId="4" borderId="0" applyFill="0" applyBorder="0">
      <alignment horizontal="right"/>
    </xf>
    <xf numFmtId="0" fontId="7" fillId="0" borderId="0" applyNumberFormat="0" applyProtection="0">
      <alignment horizontal="left" vertical="center" indent="1"/>
    </xf>
    <xf numFmtId="0" fontId="8" fillId="9" borderId="1" applyNumberFormat="0" applyFill="0" applyBorder="0" applyAlignment="0" applyProtection="0"/>
  </cellStyleXfs>
  <cellXfs count="51">
    <xf numFmtId="40" fontId="0" fillId="0" borderId="0" xfId="0">
      <alignment horizontal="center" vertical="center" wrapText="1"/>
    </xf>
    <xf numFmtId="40" fontId="10" fillId="0" borderId="0" xfId="0" applyFont="1">
      <alignment horizontal="center" vertical="center" wrapText="1"/>
    </xf>
    <xf numFmtId="40" fontId="10" fillId="8" borderId="0" xfId="0" applyFont="1" applyFill="1">
      <alignment horizontal="center" vertical="center" wrapText="1"/>
    </xf>
    <xf numFmtId="40" fontId="11" fillId="10" borderId="0" xfId="4" applyNumberFormat="1" applyFont="1" applyFill="1" applyAlignment="1">
      <alignment horizontal="left" vertical="center" indent="1"/>
    </xf>
    <xf numFmtId="40" fontId="11" fillId="10" borderId="0" xfId="4" applyNumberFormat="1" applyFont="1" applyFill="1" applyAlignment="1">
      <alignment horizontal="center" vertical="center" wrapText="1"/>
    </xf>
    <xf numFmtId="40" fontId="10" fillId="0" borderId="2" xfId="12" applyNumberFormat="1" applyFont="1" applyBorder="1">
      <alignment horizontal="left" vertical="center" indent="1"/>
    </xf>
    <xf numFmtId="40" fontId="10" fillId="0" borderId="2" xfId="0" applyFont="1" applyBorder="1">
      <alignment horizontal="center" vertical="center" wrapText="1"/>
    </xf>
    <xf numFmtId="40" fontId="10" fillId="0" borderId="3" xfId="12" applyNumberFormat="1" applyFont="1" applyBorder="1">
      <alignment horizontal="left" vertical="center" indent="1"/>
    </xf>
    <xf numFmtId="40" fontId="10" fillId="0" borderId="3" xfId="0" applyFont="1" applyBorder="1">
      <alignment horizontal="center" vertical="center" wrapText="1"/>
    </xf>
    <xf numFmtId="40" fontId="12" fillId="11" borderId="3" xfId="12" applyNumberFormat="1" applyFont="1" applyFill="1" applyBorder="1">
      <alignment horizontal="left" vertical="center" indent="1"/>
    </xf>
    <xf numFmtId="40" fontId="12" fillId="11" borderId="3" xfId="0" applyFont="1" applyFill="1" applyBorder="1">
      <alignment horizontal="center" vertical="center" wrapText="1"/>
    </xf>
    <xf numFmtId="40" fontId="13" fillId="0" borderId="0" xfId="0" applyFont="1" applyFill="1" applyAlignment="1">
      <alignment horizontal="center" vertical="center" wrapText="1"/>
    </xf>
    <xf numFmtId="40" fontId="14" fillId="0" borderId="0" xfId="0" applyFont="1" applyFill="1" applyAlignment="1">
      <alignment horizontal="center" vertical="center" wrapText="1"/>
    </xf>
    <xf numFmtId="0" fontId="10" fillId="0" borderId="3" xfId="12" applyFont="1" applyBorder="1">
      <alignment horizontal="left" vertical="center" indent="1"/>
    </xf>
    <xf numFmtId="0" fontId="10" fillId="0" borderId="3" xfId="0" applyNumberFormat="1" applyFont="1" applyBorder="1">
      <alignment horizontal="center" vertical="center" wrapText="1"/>
    </xf>
    <xf numFmtId="40" fontId="15" fillId="4" borderId="0" xfId="0" applyFont="1" applyFill="1" applyAlignment="1">
      <alignment vertical="center"/>
    </xf>
    <xf numFmtId="40" fontId="10" fillId="0" borderId="0" xfId="0" applyFont="1" applyAlignment="1">
      <alignment vertical="center"/>
    </xf>
    <xf numFmtId="40" fontId="15" fillId="4" borderId="0" xfId="0" applyFont="1" applyFill="1">
      <alignment horizontal="center" vertical="center" wrapText="1"/>
    </xf>
    <xf numFmtId="40" fontId="15" fillId="0" borderId="0" xfId="0" applyFont="1">
      <alignment horizontal="center" vertical="center" wrapText="1"/>
    </xf>
    <xf numFmtId="40" fontId="11" fillId="10" borderId="0" xfId="4" applyNumberFormat="1" applyFont="1" applyFill="1" applyAlignment="1">
      <alignment horizontal="center" vertical="center"/>
    </xf>
    <xf numFmtId="40" fontId="10" fillId="0" borderId="2" xfId="12" applyNumberFormat="1" applyFont="1" applyFill="1" applyBorder="1">
      <alignment horizontal="left" vertical="center" indent="1"/>
    </xf>
    <xf numFmtId="40" fontId="10" fillId="0" borderId="2" xfId="0" applyFont="1" applyFill="1" applyBorder="1">
      <alignment horizontal="center" vertical="center" wrapText="1"/>
    </xf>
    <xf numFmtId="40" fontId="10" fillId="0" borderId="3" xfId="12" applyNumberFormat="1" applyFont="1" applyFill="1" applyBorder="1">
      <alignment horizontal="left" vertical="center" indent="1"/>
    </xf>
    <xf numFmtId="40" fontId="10" fillId="0" borderId="3" xfId="0" applyFont="1" applyFill="1" applyBorder="1">
      <alignment horizontal="center" vertical="center" wrapText="1"/>
    </xf>
    <xf numFmtId="40" fontId="10" fillId="6" borderId="0" xfId="0" applyFont="1" applyFill="1">
      <alignment horizontal="center" vertical="center" wrapText="1"/>
    </xf>
    <xf numFmtId="40" fontId="10" fillId="4" borderId="0" xfId="0" applyFont="1" applyFill="1">
      <alignment horizontal="center" vertical="center" wrapText="1"/>
    </xf>
    <xf numFmtId="40" fontId="16" fillId="7" borderId="0" xfId="0" applyFont="1" applyFill="1" applyAlignment="1">
      <alignment vertical="center" wrapText="1"/>
    </xf>
    <xf numFmtId="40" fontId="10" fillId="4" borderId="0" xfId="0" applyFont="1" applyFill="1" applyAlignment="1">
      <alignment vertical="center"/>
    </xf>
    <xf numFmtId="40" fontId="10" fillId="2" borderId="0" xfId="0" applyFont="1" applyFill="1">
      <alignment horizontal="center" vertical="center" wrapText="1"/>
    </xf>
    <xf numFmtId="40" fontId="19" fillId="0" borderId="0" xfId="0" applyFont="1">
      <alignment horizontal="center" vertical="center" wrapText="1"/>
    </xf>
    <xf numFmtId="0" fontId="20" fillId="0" borderId="0" xfId="1" applyFont="1"/>
    <xf numFmtId="40" fontId="21" fillId="0" borderId="0" xfId="0" applyFont="1" applyFill="1" applyAlignment="1">
      <alignment horizontal="center" vertical="center" wrapText="1"/>
    </xf>
    <xf numFmtId="40" fontId="22" fillId="10" borderId="0" xfId="4" applyNumberFormat="1" applyFont="1" applyFill="1" applyAlignment="1">
      <alignment horizontal="left" vertical="center" indent="1"/>
    </xf>
    <xf numFmtId="40" fontId="22" fillId="10" borderId="0" xfId="4" applyNumberFormat="1" applyFont="1" applyFill="1" applyAlignment="1">
      <alignment horizontal="center" vertical="center" wrapText="1"/>
    </xf>
    <xf numFmtId="40" fontId="17" fillId="0" borderId="2" xfId="12" applyNumberFormat="1" applyFont="1" applyFill="1" applyBorder="1">
      <alignment horizontal="left" vertical="center" indent="1"/>
    </xf>
    <xf numFmtId="40" fontId="17" fillId="0" borderId="2" xfId="0" applyFont="1" applyFill="1" applyBorder="1">
      <alignment horizontal="center" vertical="center" wrapText="1"/>
    </xf>
    <xf numFmtId="40" fontId="12" fillId="0" borderId="2" xfId="13" applyNumberFormat="1" applyFont="1" applyFill="1" applyBorder="1" applyAlignment="1">
      <alignment horizontal="center" vertical="center" wrapText="1"/>
    </xf>
    <xf numFmtId="40" fontId="17" fillId="0" borderId="3" xfId="12" applyNumberFormat="1" applyFont="1" applyFill="1" applyBorder="1">
      <alignment horizontal="left" vertical="center" indent="1"/>
    </xf>
    <xf numFmtId="40" fontId="17" fillId="0" borderId="3" xfId="0" applyFont="1" applyFill="1" applyBorder="1">
      <alignment horizontal="center" vertical="center" wrapText="1"/>
    </xf>
    <xf numFmtId="40" fontId="12" fillId="0" borderId="3" xfId="13" applyNumberFormat="1" applyFont="1" applyFill="1" applyBorder="1" applyAlignment="1">
      <alignment horizontal="center" vertical="center" wrapText="1"/>
    </xf>
    <xf numFmtId="0" fontId="17" fillId="0" borderId="3" xfId="12" applyFont="1" applyFill="1" applyBorder="1">
      <alignment horizontal="left" vertical="center" indent="1"/>
    </xf>
    <xf numFmtId="40" fontId="17" fillId="0" borderId="2" xfId="12" applyNumberFormat="1" applyFont="1" applyBorder="1">
      <alignment horizontal="left" vertical="center" indent="1"/>
    </xf>
    <xf numFmtId="40" fontId="17" fillId="0" borderId="2" xfId="0" applyFont="1" applyBorder="1">
      <alignment horizontal="center" vertical="center" wrapText="1"/>
    </xf>
    <xf numFmtId="165" fontId="17" fillId="0" borderId="2" xfId="10" applyFont="1" applyBorder="1" applyAlignment="1">
      <alignment horizontal="center"/>
    </xf>
    <xf numFmtId="40" fontId="17" fillId="0" borderId="3" xfId="12" applyNumberFormat="1" applyFont="1" applyBorder="1">
      <alignment horizontal="left" vertical="center" indent="1"/>
    </xf>
    <xf numFmtId="40" fontId="17" fillId="0" borderId="3" xfId="0" applyFont="1" applyBorder="1">
      <alignment horizontal="center" vertical="center" wrapText="1"/>
    </xf>
    <xf numFmtId="165" fontId="17" fillId="0" borderId="3" xfId="10" applyFont="1" applyBorder="1" applyAlignment="1">
      <alignment horizontal="center"/>
    </xf>
    <xf numFmtId="40" fontId="12" fillId="0" borderId="3" xfId="12" applyNumberFormat="1" applyFont="1" applyBorder="1">
      <alignment horizontal="left" vertical="center" indent="1"/>
    </xf>
    <xf numFmtId="40" fontId="12" fillId="0" borderId="3" xfId="0" applyFont="1" applyBorder="1">
      <alignment horizontal="center" vertical="center" wrapText="1"/>
    </xf>
    <xf numFmtId="165" fontId="12" fillId="0" borderId="3" xfId="10" applyFont="1" applyBorder="1" applyAlignment="1">
      <alignment horizontal="center"/>
    </xf>
    <xf numFmtId="40" fontId="18" fillId="0" borderId="3" xfId="0" applyFont="1" applyBorder="1">
      <alignment horizontal="center" vertical="center" wrapText="1"/>
    </xf>
  </cellXfs>
  <cellStyles count="14">
    <cellStyle name="60% - Accent4" xfId="3" builtinId="44" customBuiltin="1"/>
    <cellStyle name="Comma" xfId="9" builtinId="3" customBuiltin="1"/>
    <cellStyle name="Date" xfId="11" xr:uid="{00000000-0005-0000-0000-000003000000}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Input" xfId="12" builtinId="20" customBuiltin="1"/>
    <cellStyle name="Normal" xfId="0" builtinId="0" customBuiltin="1"/>
    <cellStyle name="Output" xfId="13" builtinId="21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74"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sz val="18"/>
        <color theme="0"/>
        <name val="Century Gothic"/>
        <family val="2"/>
        <scheme val="none"/>
      </font>
      <fill>
        <patternFill patternType="solid">
          <fgColor indexed="64"/>
          <bgColor rgb="FF5D8F77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sz val="18"/>
        <color theme="0"/>
        <name val="Century Gothic"/>
        <family val="2"/>
        <scheme val="none"/>
      </font>
      <fill>
        <patternFill patternType="solid">
          <fgColor indexed="64"/>
          <bgColor rgb="FF5D8F7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5D8F77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5D8F77"/>
        </patternFill>
      </fill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FFECAF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FFECAF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FFECAF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FFECAF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FFECAF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FFECAF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5D8F77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5" xr9:uid="{00000000-0011-0000-FFFF-FFFF00000000}">
      <tableStyleElement type="wholeTable" dxfId="73"/>
      <tableStyleElement type="headerRow" dxfId="72"/>
      <tableStyleElement type="totalRow" dxfId="71"/>
      <tableStyleElement type="lastColumn" dxfId="70"/>
      <tableStyleElement type="secondRowStripe" dxfId="69"/>
    </tableStyle>
  </tableStyles>
  <colors>
    <mruColors>
      <color rgb="FF5D8F77"/>
      <color rgb="FFFFECAF"/>
      <color rgb="FFF4444F"/>
      <color rgb="FFEEEADE"/>
      <color rgb="FF44382C"/>
      <color rgb="FFFFFDF8"/>
      <color rgb="FFA7937B"/>
      <color rgb="FFF2F2F2"/>
      <color rgb="FF5A5044"/>
      <color rgb="FF25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>
                <a:latin typeface="Century Gothic" panose="020B0502020202020204" pitchFamily="34" charset="0"/>
              </a:rPr>
              <a:t>BUDGET OVERVIEW</a:t>
            </a:r>
          </a:p>
        </c:rich>
      </c:tx>
      <c:layout>
        <c:manualLayout>
          <c:xMode val="edge"/>
          <c:yMode val="edge"/>
          <c:x val="0.34261960761592303"/>
          <c:y val="4.02172212344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Budget Summary'!$C$4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5D8F77"/>
            </a:solidFill>
            <a:ln>
              <a:noFill/>
            </a:ln>
            <a:effectLst/>
          </c:spPr>
          <c:invertIfNegative val="0"/>
          <c:cat>
            <c:strRef>
              <c:f>'Monthly Budget Summary'!$B$5:$B$7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'Monthly Budget Summary'!$C$5:$C$7</c:f>
              <c:numCache>
                <c:formatCode>#,##0.00_);[Red]\(#,##0.00\)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'Monthly Budget Summary'!$B$5:$B$7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'Monthly Budget Summary'!$D$5:$D$7</c:f>
              <c:numCache>
                <c:formatCode>#,##0.00_);[Red]\(#,##0.00\)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17</xdr:row>
      <xdr:rowOff>142875</xdr:rowOff>
    </xdr:from>
    <xdr:to>
      <xdr:col>4</xdr:col>
      <xdr:colOff>1905001</xdr:colOff>
      <xdr:row>40</xdr:row>
      <xdr:rowOff>174625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DxfId="8" dataDxfId="20" totalsRowDxfId="21" headerRowCellStyle="Heading 1" dataCellStyle="Normal" totalsRowCellStyle="Normal">
  <tableColumns count="4">
    <tableColumn id="1" xr3:uid="{00000000-0010-0000-0100-000001000000}" name="ACTUAL EXPENSES" totalsRowLabel="Total" dataDxfId="7" totalsRowDxfId="6" dataCellStyle="Input" totalsRowCellStyle="Input">
      <calculatedColumnFormula>INDEX(OperatingExpenses[],MATCH(Top5Expenses[[#This Row],[AMOUNT]],OperatingExpenses[TOP 5 AMOUNT],0),1)</calculatedColumnFormula>
    </tableColumn>
    <tableColumn id="2" xr3:uid="{00000000-0010-0000-0100-000002000000}" name="AMOUNT" totalsRowFunction="sum" dataDxfId="5" totalsRowDxfId="4" dataCellStyle="Normal" totalsRowCellStyle="Normal"/>
    <tableColumn id="3" xr3:uid="{00000000-0010-0000-0100-000003000000}" name="% OF EXPENSES" totalsRowFunction="sum" dataDxfId="3" totalsRowDxfId="2" dataCellStyle="Percent" totalsRowCellStyle="Normal">
      <calculatedColumnFormula>Top5Expenses[[#This Row],[AMOUNT]]/$D$7</calculatedColumnFormula>
    </tableColumn>
    <tableColumn id="4" xr3:uid="{00000000-0010-0000-0100-000004000000}" name="15% REDUCTION" totalsRowFunction="sum" dataDxfId="1" totalsRowDxfId="0" dataCellStyle="Normal" totalsRowCellStyle="Normal">
      <calculatedColumnFormula>Top5Expenses[[#This Row],[AMOUNT]]*0.15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4:E8" totalsRowCount="1" headerRowDxfId="17" dataDxfId="18" totalsRowDxfId="19" headerRowCellStyle="Heading 1">
  <autoFilter ref="B4:E7" xr:uid="{47B637C1-818B-4BED-881E-062FC4FD7398}"/>
  <tableColumns count="4">
    <tableColumn id="1" xr3:uid="{1F3E0BC5-EBB5-4EC3-A58F-4EC1C5D18EDD}" name="BUDGET TOTALS" totalsRowLabel="Balance (Income minus Expenses)" dataDxfId="16" totalsRowDxfId="15" dataCellStyle="Input"/>
    <tableColumn id="2" xr3:uid="{97762248-6052-4C5E-B7CD-C84E3157FFDA}" name="ESTIMATED" totalsRowFunction="custom" dataDxfId="14" totalsRowDxfId="13">
      <totalsRowFormula>C5-C6-C7</totalsRowFormula>
    </tableColumn>
    <tableColumn id="3" xr3:uid="{4B6AA04A-DDC8-43A6-A51B-A82E80AD793F}" name="ACTUAL" totalsRowFunction="custom" dataDxfId="12" totalsRowDxfId="11">
      <totalsRowFormula>D5-D6-D7</totalsRowFormula>
    </tableColumn>
    <tableColumn id="4" xr3:uid="{421FA974-B591-456B-8462-4F763A15D3C5}" name="DIFFERENCE" totalsRowFunction="sum" dataDxfId="10" totalsRowDxfId="9" dataCellStyle="Output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4:F8" totalsRowCount="1" headerRowDxfId="32" dataDxfId="33" totalsRowDxfId="34" headerRowCellStyle="Heading 1" dataCellStyle="Normal" totalsRowCellStyle="Normal">
  <autoFilter ref="B4:F7" xr:uid="{00000000-0009-0000-0100-000003000000}"/>
  <tableColumns count="5">
    <tableColumn id="1" xr3:uid="{00000000-0010-0000-0200-000001000000}" name="INCOME" totalsRowLabel="Total Income" dataDxfId="31" totalsRowDxfId="30" dataCellStyle="Input" totalsRowCellStyle="Input"/>
    <tableColumn id="2" xr3:uid="{00000000-0010-0000-0200-000002000000}" name="ESTIMATED" totalsRowFunction="sum" dataDxfId="29" totalsRowDxfId="28" dataCellStyle="Normal" totalsRowCellStyle="Normal"/>
    <tableColumn id="3" xr3:uid="{00000000-0010-0000-0200-000003000000}" name="ACTUAL" totalsRowFunction="sum" dataDxfId="27" totalsRowDxfId="26" dataCellStyle="Normal" totalsRowCellStyle="Normal"/>
    <tableColumn id="5" xr3:uid="{00000000-0010-0000-0200-000005000000}" name="TOP 5 AMOUNT" dataDxfId="25" totalsRowDxfId="24" dataCellStyle="Normal" totalsRowCellStyle="Normal">
      <calculatedColumnFormula>Income[[#This Row],[ACTUAL]]+(10^-6)*ROW(Income[[#This Row],[ACTUAL]])</calculatedColumnFormula>
    </tableColumn>
    <tableColumn id="4" xr3:uid="{00000000-0010-0000-0200-000004000000}" name="DIFFERENCE" totalsRowFunction="sum" dataDxfId="23" totalsRowDxfId="22" dataCellStyle="Normal" totalsRowCellStyle="Normal">
      <calculatedColumnFormula>Income[[#This Row],[ACTUAL]]-Income[[#This Row],[ESTIMATED]]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4:F8" totalsRowCount="1" headerRowDxfId="45" dataDxfId="46" totalsRowDxfId="47" headerRowCellStyle="Heading 1" dataCellStyle="Normal" totalsRowCellStyle="Normal">
  <autoFilter ref="B4:F7" xr:uid="{00000000-0009-0000-0100-000007000000}"/>
  <tableColumns count="5">
    <tableColumn id="1" xr3:uid="{00000000-0010-0000-0300-000001000000}" name="PERSONNEL EXPENSES" totalsRowLabel="Total Personnel Expenses" dataDxfId="44" totalsRowDxfId="43" dataCellStyle="Input" totalsRowCellStyle="Input"/>
    <tableColumn id="2" xr3:uid="{00000000-0010-0000-0300-000002000000}" name="ESTIMATED" totalsRowFunction="sum" dataDxfId="42" totalsRowDxfId="41" dataCellStyle="Normal"/>
    <tableColumn id="3" xr3:uid="{00000000-0010-0000-0300-000003000000}" name="ACTUAL" totalsRowFunction="sum" dataDxfId="40" totalsRowDxfId="39" dataCellStyle="Normal"/>
    <tableColumn id="4" xr3:uid="{00000000-0010-0000-0300-000004000000}" name="TOP 5 AMOUNT" dataDxfId="38" totalsRowDxfId="37" dataCellStyle="Normal">
      <calculatedColumnFormula>PersonnelExpenses[[#This Row],[ACTUAL]]+(10^-6)*ROW(PersonnelExpenses[[#This Row],[ACTUAL]])</calculatedColumnFormula>
    </tableColumn>
    <tableColumn id="5" xr3:uid="{00000000-0010-0000-0300-000005000000}" name="DIFFERENCE" totalsRowFunction="sum" dataDxfId="36" totalsRowDxfId="35" dataCellStyle="Normal">
      <calculatedColumnFormula>PersonnelExpenses[[#This Row],[ESTIMATED]]-PersonnelExpenses[[#This Row],[ACTUAL]]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25" totalsRowCount="1" headerRowDxfId="59" dataDxfId="60" totalsRowDxfId="48" headerRowCellStyle="Heading 1" dataCellStyle="Normal" totalsRowCellStyle="Normal">
  <autoFilter ref="B4:F24" xr:uid="{00000000-0009-0000-0100-000009000000}"/>
  <sortState ref="B12:F32">
    <sortCondition ref="B16:B37"/>
  </sortState>
  <tableColumns count="5">
    <tableColumn id="1" xr3:uid="{00000000-0010-0000-0400-000001000000}" name="OPERATING EXPENSES" totalsRowLabel="Total Operating Expenses" dataDxfId="58" totalsRowDxfId="53" dataCellStyle="Input" totalsRowCellStyle="Input"/>
    <tableColumn id="2" xr3:uid="{00000000-0010-0000-0400-000002000000}" name="ESTIMATED" totalsRowFunction="sum" dataDxfId="57" totalsRowDxfId="52" dataCellStyle="Normal" totalsRowCellStyle="Normal"/>
    <tableColumn id="3" xr3:uid="{00000000-0010-0000-0400-000003000000}" name="ACTUAL" totalsRowFunction="sum" dataDxfId="56" totalsRowDxfId="51" dataCellStyle="Normal" totalsRowCellStyle="Normal"/>
    <tableColumn id="5" xr3:uid="{00000000-0010-0000-0400-000005000000}" name="TOP 5 AMOUNT" dataDxfId="55" totalsRowDxfId="50" dataCellStyle="Normal" totalsRowCellStyle="Normal">
      <calculatedColumnFormula>OperatingExpenses[[#This Row],[ACTUAL]]+(10^-6)*ROW(OperatingExpenses[[#This Row],[ACTUAL]])</calculatedColumnFormula>
    </tableColumn>
    <tableColumn id="4" xr3:uid="{00000000-0010-0000-0400-000004000000}" name="DIFFERENCE" totalsRowFunction="sum" dataDxfId="54" totalsRowDxfId="49" dataCellStyle="Normal" totalsRowCellStyle="Normal">
      <calculatedColumnFormula>OperatingExpenses[[#This Row],[ESTIMATED]]-OperatingExpenses[[#This Row],[ACTUAL]]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U42"/>
  <sheetViews>
    <sheetView showGridLines="0" tabSelected="1" view="pageBreakPreview" zoomScale="60" zoomScaleNormal="20" workbookViewId="0">
      <selection activeCell="K10" sqref="K10"/>
    </sheetView>
  </sheetViews>
  <sheetFormatPr defaultColWidth="9" defaultRowHeight="16.5" customHeight="1" x14ac:dyDescent="0.35"/>
  <cols>
    <col min="1" max="1" width="4.125" style="1" customWidth="1"/>
    <col min="2" max="2" width="38.25" style="1" customWidth="1"/>
    <col min="3" max="3" width="26.875" style="1" customWidth="1"/>
    <col min="4" max="4" width="26.75" style="1" customWidth="1"/>
    <col min="5" max="5" width="25.625" style="1" customWidth="1"/>
    <col min="6" max="7" width="4.125" style="1" customWidth="1"/>
    <col min="8" max="18" width="9" style="1"/>
    <col min="19" max="19" width="6" style="1" customWidth="1"/>
    <col min="20" max="20" width="4.375" style="1" customWidth="1"/>
    <col min="21" max="16384" width="9" style="1"/>
  </cols>
  <sheetData>
    <row r="1" spans="1:20" ht="38.1" customHeight="1" x14ac:dyDescent="0.35">
      <c r="A1" s="24"/>
      <c r="T1" s="25"/>
    </row>
    <row r="2" spans="1:20" ht="59.1" customHeight="1" x14ac:dyDescent="0.35">
      <c r="A2" s="24"/>
      <c r="B2" s="31" t="s">
        <v>49</v>
      </c>
      <c r="C2" s="31"/>
      <c r="D2" s="31"/>
      <c r="E2" s="3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5"/>
    </row>
    <row r="3" spans="1:20" ht="15" customHeight="1" x14ac:dyDescent="0.35">
      <c r="T3" s="25"/>
    </row>
    <row r="4" spans="1:20" s="16" customFormat="1" ht="36" customHeight="1" x14ac:dyDescent="0.35">
      <c r="B4" s="32" t="s">
        <v>27</v>
      </c>
      <c r="C4" s="33" t="s">
        <v>18</v>
      </c>
      <c r="D4" s="33" t="s">
        <v>19</v>
      </c>
      <c r="E4" s="33" t="s">
        <v>20</v>
      </c>
      <c r="T4" s="27"/>
    </row>
    <row r="5" spans="1:20" ht="29.1" customHeight="1" x14ac:dyDescent="0.35">
      <c r="B5" s="34" t="s">
        <v>15</v>
      </c>
      <c r="C5" s="35">
        <f>Income[[#Totals],[ESTIMATED]]</f>
        <v>63300</v>
      </c>
      <c r="D5" s="35">
        <f>Income[[#Totals],[ACTUAL]]</f>
        <v>57450</v>
      </c>
      <c r="E5" s="36">
        <f>IF('Monthly Budget Summary'!$B5="Income",'Monthly Budget Summary'!$D5-'Monthly Budget Summary'!$C5,'Monthly Budget Summary'!$C5-'Monthly Budget Summary'!$D5)</f>
        <v>-5850</v>
      </c>
      <c r="T5" s="25"/>
    </row>
    <row r="6" spans="1:20" ht="29.1" customHeight="1" x14ac:dyDescent="0.35">
      <c r="B6" s="37" t="s">
        <v>45</v>
      </c>
      <c r="C6" s="38">
        <f>PersonnelExpenses[[#Totals],[ESTIMATED]]</f>
        <v>18500</v>
      </c>
      <c r="D6" s="38">
        <f>PersonnelExpenses[[#Totals],[ACTUAL]]</f>
        <v>14100</v>
      </c>
      <c r="E6" s="39">
        <f>IF('Monthly Budget Summary'!$B6="Income",'Monthly Budget Summary'!$D6-'Monthly Budget Summary'!$C6,'Monthly Budget Summary'!$C6-'Monthly Budget Summary'!$D6)</f>
        <v>4400</v>
      </c>
      <c r="T6" s="25"/>
    </row>
    <row r="7" spans="1:20" ht="29.1" customHeight="1" x14ac:dyDescent="0.35">
      <c r="B7" s="37" t="s">
        <v>46</v>
      </c>
      <c r="C7" s="38">
        <f>OperatingExpenses[[#Totals],[ESTIMATED]]</f>
        <v>36000</v>
      </c>
      <c r="D7" s="38">
        <f>OperatingExpenses[[#Totals],[ACTUAL]]</f>
        <v>35530</v>
      </c>
      <c r="E7" s="39">
        <f>IF('Monthly Budget Summary'!$B7="Income",'Monthly Budget Summary'!$D7-'Monthly Budget Summary'!$C7,'Monthly Budget Summary'!$C7-'Monthly Budget Summary'!$D7)</f>
        <v>470</v>
      </c>
      <c r="T7" s="25"/>
    </row>
    <row r="8" spans="1:20" ht="29.1" customHeight="1" x14ac:dyDescent="0.35">
      <c r="B8" s="40" t="s">
        <v>29</v>
      </c>
      <c r="C8" s="38">
        <f>C5-C6-C7</f>
        <v>8800</v>
      </c>
      <c r="D8" s="38">
        <f>D5-D6-D7</f>
        <v>7820</v>
      </c>
      <c r="E8" s="39">
        <f>SUBTOTAL(109,Table2[DIFFERENCE])</f>
        <v>-980</v>
      </c>
      <c r="T8" s="25"/>
    </row>
    <row r="9" spans="1:20" x14ac:dyDescent="0.35">
      <c r="T9" s="25"/>
    </row>
    <row r="10" spans="1:20" ht="19.5" customHeight="1" x14ac:dyDescent="0.35">
      <c r="B10"/>
      <c r="C10"/>
      <c r="D10"/>
      <c r="E10"/>
      <c r="T10" s="25"/>
    </row>
    <row r="11" spans="1:20" ht="41.25" customHeight="1" x14ac:dyDescent="0.35">
      <c r="B11" s="32" t="s">
        <v>47</v>
      </c>
      <c r="C11" s="33" t="s">
        <v>25</v>
      </c>
      <c r="D11" s="33" t="s">
        <v>26</v>
      </c>
      <c r="E11" s="33" t="s">
        <v>28</v>
      </c>
      <c r="T11" s="25"/>
    </row>
    <row r="12" spans="1:20" ht="29.1" customHeight="1" x14ac:dyDescent="0.3">
      <c r="B12" s="41" t="str">
        <f>INDEX(OperatingExpenses[],MATCH(Top5Expenses[[#This Row],[AMOUNT]],OperatingExpenses[TOP 5 AMOUNT],0),1)</f>
        <v>Maintenance and repairs</v>
      </c>
      <c r="C12" s="42">
        <f>LARGE(OperatingExpenses[TOP 5 AMOUNT],1)</f>
        <v>4600.0000140000002</v>
      </c>
      <c r="D12" s="43">
        <f>Top5Expenses[[#This Row],[AMOUNT]]/$D$7</f>
        <v>0.12946805555868282</v>
      </c>
      <c r="E12" s="42">
        <f>Top5Expenses[[#This Row],[AMOUNT]]*0.15</f>
        <v>690.00000209999996</v>
      </c>
      <c r="T12" s="25"/>
    </row>
    <row r="13" spans="1:20" ht="29.1" customHeight="1" x14ac:dyDescent="0.3">
      <c r="B13" s="44" t="str">
        <f>INDEX(OperatingExpenses[],MATCH(Top5Expenses[[#This Row],[AMOUNT]],OperatingExpenses[TOP 5 AMOUNT],0),1)</f>
        <v>Supplies</v>
      </c>
      <c r="C13" s="45">
        <f>LARGE(OperatingExpenses[TOP 5 AMOUNT],2)</f>
        <v>4500.0000200000004</v>
      </c>
      <c r="D13" s="46">
        <f>Top5Expenses[[#This Row],[AMOUNT]]/$D$7</f>
        <v>0.12665353278919225</v>
      </c>
      <c r="E13" s="45">
        <f>Top5Expenses[[#This Row],[AMOUNT]]*0.15</f>
        <v>675.00000299999999</v>
      </c>
      <c r="T13" s="25"/>
    </row>
    <row r="14" spans="1:20" ht="29.1" customHeight="1" x14ac:dyDescent="0.3">
      <c r="B14" s="44" t="str">
        <f>INDEX(OperatingExpenses[],MATCH(Top5Expenses[[#This Row],[AMOUNT]],OperatingExpenses[TOP 5 AMOUNT],0),1)</f>
        <v>Rent or mortgage</v>
      </c>
      <c r="C14" s="45">
        <f>LARGE(OperatingExpenses[TOP 5 AMOUNT],3)</f>
        <v>4500.0000170000003</v>
      </c>
      <c r="D14" s="46">
        <f>Top5Expenses[[#This Row],[AMOUNT]]/$D$7</f>
        <v>0.12665353270475654</v>
      </c>
      <c r="E14" s="45">
        <f>Top5Expenses[[#This Row],[AMOUNT]]*0.15</f>
        <v>675.00000254999998</v>
      </c>
      <c r="T14" s="25"/>
    </row>
    <row r="15" spans="1:20" ht="29.1" customHeight="1" x14ac:dyDescent="0.3">
      <c r="B15" s="44" t="str">
        <f>INDEX(OperatingExpenses[],MATCH(Top5Expenses[[#This Row],[AMOUNT]],OperatingExpenses[TOP 5 AMOUNT],0),1)</f>
        <v>Taxes</v>
      </c>
      <c r="C15" s="45">
        <f>LARGE(OperatingExpenses[TOP 5 AMOUNT],4)</f>
        <v>3200.0000209999998</v>
      </c>
      <c r="D15" s="46">
        <f>Top5Expenses[[#This Row],[AMOUNT]]/$D$7</f>
        <v>9.0064734618632139E-2</v>
      </c>
      <c r="E15" s="45">
        <f>Top5Expenses[[#This Row],[AMOUNT]]*0.15</f>
        <v>480.00000314999994</v>
      </c>
      <c r="T15" s="25"/>
    </row>
    <row r="16" spans="1:20" ht="29.1" customHeight="1" x14ac:dyDescent="0.3">
      <c r="B16" s="44" t="str">
        <f>INDEX(OperatingExpenses[],MATCH(Top5Expenses[[#This Row],[AMOUNT]],OperatingExpenses[TOP 5 AMOUNT],0),1)</f>
        <v>Advertising</v>
      </c>
      <c r="C16" s="45">
        <f>LARGE(OperatingExpenses[TOP 5 AMOUNT],5)</f>
        <v>2500.0000049999999</v>
      </c>
      <c r="D16" s="46">
        <f>Top5Expenses[[#This Row],[AMOUNT]]/$D$7</f>
        <v>7.0363073599774839E-2</v>
      </c>
      <c r="E16" s="45">
        <f>Top5Expenses[[#This Row],[AMOUNT]]*0.15</f>
        <v>375.00000074999997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5"/>
    </row>
    <row r="17" spans="2:21" ht="29.1" customHeight="1" x14ac:dyDescent="0.2">
      <c r="B17" s="47" t="s">
        <v>14</v>
      </c>
      <c r="C17" s="48">
        <f>SUBTOTAL(109,Top5Expenses[AMOUNT])</f>
        <v>19300.000077000004</v>
      </c>
      <c r="D17" s="49">
        <f>SUBTOTAL(109,Top5Expenses[% OF EXPENSES])</f>
        <v>0.54320292927103853</v>
      </c>
      <c r="E17" s="50">
        <f>SUBTOTAL(109,Top5Expenses[15% REDUCTION])</f>
        <v>2895.0000115499997</v>
      </c>
      <c r="Q17" s="29"/>
      <c r="R17" s="29"/>
    </row>
    <row r="18" spans="2:21" ht="16.5" customHeight="1" x14ac:dyDescent="0.35">
      <c r="Q18" s="29"/>
      <c r="R18" s="29"/>
    </row>
    <row r="19" spans="2:21" ht="16.5" customHeight="1" x14ac:dyDescent="0.35">
      <c r="Q19" s="29"/>
      <c r="R19" s="29"/>
    </row>
    <row r="20" spans="2:21" ht="16.5" customHeight="1" x14ac:dyDescent="0.35">
      <c r="Q20" s="29"/>
      <c r="R20" s="29"/>
    </row>
    <row r="21" spans="2:21" ht="16.5" customHeight="1" x14ac:dyDescent="0.35">
      <c r="Q21" s="29"/>
      <c r="R21" s="29"/>
    </row>
    <row r="22" spans="2:21" ht="16.5" customHeight="1" x14ac:dyDescent="0.35">
      <c r="Q22" s="29"/>
      <c r="R22" s="29"/>
    </row>
    <row r="23" spans="2:21" ht="16.5" customHeight="1" x14ac:dyDescent="0.35">
      <c r="Q23" s="29"/>
      <c r="R23" s="29"/>
    </row>
    <row r="24" spans="2:21" ht="16.5" customHeight="1" x14ac:dyDescent="0.35">
      <c r="Q24" s="29"/>
      <c r="R24" s="29"/>
    </row>
    <row r="25" spans="2:21" ht="16.5" customHeight="1" x14ac:dyDescent="0.35">
      <c r="Q25" s="29"/>
      <c r="R25" s="29"/>
    </row>
    <row r="26" spans="2:21" ht="16.5" customHeight="1" x14ac:dyDescent="0.6">
      <c r="Q26" s="29"/>
      <c r="R26" s="29"/>
      <c r="S26" s="30"/>
      <c r="T26" s="30"/>
      <c r="U26" s="30"/>
    </row>
    <row r="27" spans="2:21" ht="16.5" customHeight="1" x14ac:dyDescent="0.35">
      <c r="Q27" s="29"/>
      <c r="R27" s="29"/>
    </row>
    <row r="28" spans="2:21" ht="16.5" customHeight="1" x14ac:dyDescent="0.35">
      <c r="Q28" s="29"/>
      <c r="R28" s="29"/>
    </row>
    <row r="29" spans="2:21" ht="16.5" customHeight="1" x14ac:dyDescent="0.35">
      <c r="Q29" s="29"/>
      <c r="R29" s="29"/>
    </row>
    <row r="30" spans="2:21" ht="16.5" customHeight="1" x14ac:dyDescent="0.35">
      <c r="Q30" s="29"/>
      <c r="R30" s="29"/>
    </row>
    <row r="31" spans="2:21" ht="16.5" customHeight="1" x14ac:dyDescent="0.35">
      <c r="Q31" s="29"/>
      <c r="R31" s="29"/>
    </row>
    <row r="32" spans="2:21" ht="16.5" customHeight="1" x14ac:dyDescent="0.35">
      <c r="Q32" s="29"/>
      <c r="R32" s="29"/>
    </row>
    <row r="33" spans="17:18" ht="16.5" customHeight="1" x14ac:dyDescent="0.35">
      <c r="Q33" s="29"/>
      <c r="R33" s="29"/>
    </row>
    <row r="34" spans="17:18" ht="16.5" customHeight="1" x14ac:dyDescent="0.35">
      <c r="Q34" s="29"/>
      <c r="R34" s="29"/>
    </row>
    <row r="35" spans="17:18" ht="16.5" customHeight="1" x14ac:dyDescent="0.35">
      <c r="Q35" s="29"/>
      <c r="R35" s="29"/>
    </row>
    <row r="36" spans="17:18" ht="16.5" customHeight="1" x14ac:dyDescent="0.35">
      <c r="Q36" s="29"/>
      <c r="R36" s="29"/>
    </row>
    <row r="37" spans="17:18" ht="16.5" customHeight="1" x14ac:dyDescent="0.35">
      <c r="Q37" s="29"/>
      <c r="R37" s="29"/>
    </row>
    <row r="38" spans="17:18" ht="16.5" customHeight="1" x14ac:dyDescent="0.35">
      <c r="Q38" s="29"/>
      <c r="R38" s="29"/>
    </row>
    <row r="39" spans="17:18" ht="16.5" customHeight="1" x14ac:dyDescent="0.35">
      <c r="Q39" s="29"/>
      <c r="R39" s="29"/>
    </row>
    <row r="40" spans="17:18" ht="16.5" customHeight="1" x14ac:dyDescent="0.35">
      <c r="Q40" s="29"/>
      <c r="R40" s="29"/>
    </row>
    <row r="41" spans="17:18" ht="16.5" customHeight="1" x14ac:dyDescent="0.35">
      <c r="Q41" s="29"/>
      <c r="R41" s="29"/>
    </row>
    <row r="42" spans="17:18" ht="16.5" customHeight="1" x14ac:dyDescent="0.35">
      <c r="Q42" s="29"/>
      <c r="R42" s="29"/>
    </row>
  </sheetData>
  <sheetProtection insertColumns="0" insertRows="0" deleteColumns="0" deleteRows="0" selectLockedCells="1" autoFilter="0"/>
  <mergeCells count="1">
    <mergeCell ref="B2:E2"/>
  </mergeCells>
  <conditionalFormatting sqref="C5:E6 C11:E65 C9:E9">
    <cfRule type="cellIs" dxfId="68" priority="7" operator="lessThan">
      <formula>0</formula>
    </cfRule>
  </conditionalFormatting>
  <conditionalFormatting sqref="D12:E17">
    <cfRule type="cellIs" dxfId="67" priority="6" operator="lessThan">
      <formula>0</formula>
    </cfRule>
  </conditionalFormatting>
  <conditionalFormatting sqref="I17:K42 O17:Q42">
    <cfRule type="cellIs" dxfId="66" priority="5" operator="lessThan">
      <formula>0</formula>
    </cfRule>
  </conditionalFormatting>
  <conditionalFormatting sqref="C7:E7">
    <cfRule type="cellIs" dxfId="65" priority="4" operator="lessThan">
      <formula>0</formula>
    </cfRule>
  </conditionalFormatting>
  <conditionalFormatting sqref="C8">
    <cfRule type="cellIs" dxfId="64" priority="2" operator="lessThan">
      <formula>0</formula>
    </cfRule>
  </conditionalFormatting>
  <conditionalFormatting sqref="D8">
    <cfRule type="cellIs" dxfId="63" priority="1" operator="lessThan">
      <formula>0</formula>
    </cfRule>
  </conditionalFormatting>
  <dataValidations count="13"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0000000}"/>
    <dataValidation allowBlank="1" showInputMessage="1" showErrorMessage="1" prompt="Enter Company Name in this cell" sqref="M24" xr:uid="{00000000-0002-0000-0000-000001000000}"/>
    <dataValidation allowBlank="1" showInputMessage="1" showErrorMessage="1" prompt="Enter Date in this cell. Budget overview chart is in cell B9" sqref="P25:Q25" xr:uid="{00000000-0002-0000-0000-000002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 xr:uid="{00000000-0002-0000-0000-000003000000}"/>
    <dataValidation allowBlank="1" showInputMessage="1" showErrorMessage="1" prompt="Estimated totals are automatically calculated in this column under this heading" sqref="C4" xr:uid="{00000000-0002-0000-0000-000004000000}"/>
    <dataValidation allowBlank="1" showInputMessage="1" showErrorMessage="1" prompt="Actual totals are automatically calculated in this column under this heading" sqref="D4" xr:uid="{00000000-0002-0000-0000-000005000000}"/>
    <dataValidation allowBlank="1" showInputMessage="1" showErrorMessage="1" prompt="Difference of Estimated and Actual Totals is automatically calculated in this column under this heading" sqref="E4" xr:uid="{00000000-0002-0000-0000-000006000000}"/>
    <dataValidation allowBlank="1" showInputMessage="1" showErrorMessage="1" prompt="Top 5 Expense items are automatically updated in this column under this heading" sqref="B11" xr:uid="{00000000-0002-0000-0000-000008000000}"/>
    <dataValidation allowBlank="1" showInputMessage="1" showErrorMessage="1" prompt="Amount is automatically updated in this column under this heading" sqref="C11" xr:uid="{00000000-0002-0000-0000-000009000000}"/>
    <dataValidation allowBlank="1" showInputMessage="1" showErrorMessage="1" prompt="Percent of Expenses is automatically calculated in this column under this heading" sqref="D11" xr:uid="{00000000-0002-0000-0000-00000A000000}"/>
    <dataValidation allowBlank="1" showInputMessage="1" showErrorMessage="1" prompt="15 percent Reduction amount is automatically calculated in this column under this heading" sqref="E11" xr:uid="{00000000-0002-0000-0000-00000B000000}"/>
    <dataValidation allowBlank="1" showInputMessage="1" showErrorMessage="1" prompt="Title of this worksheet is in this cell. Enter Date in cell at right. Budget Totals are automatically calculated in Totals table starting in cell B4" sqref="M25:O28 P26:U26" xr:uid="{00000000-0002-0000-0000-00000C000000}"/>
    <dataValidation allowBlank="1" showInputMessage="1" showErrorMessage="1" prompt="Title of this worksheet is in this cell. Enter Date in cell E1. Budget Totals are automatically calculated in Totals table starting in cell B4" sqref="B2" xr:uid="{8E702F6A-5E78-4E17-977C-B5A4FD9A8B45}"/>
  </dataValidations>
  <printOptions horizontalCentered="1"/>
  <pageMargins left="0.25" right="0.25" top="0.25" bottom="0.25" header="0" footer="0"/>
  <pageSetup scale="84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S127"/>
  <sheetViews>
    <sheetView showGridLines="0" zoomScaleNormal="100" workbookViewId="0">
      <selection activeCell="B2" sqref="B2:F2"/>
    </sheetView>
  </sheetViews>
  <sheetFormatPr defaultColWidth="9" defaultRowHeight="30" customHeight="1" x14ac:dyDescent="0.35"/>
  <cols>
    <col min="1" max="1" width="4.125" style="1" customWidth="1"/>
    <col min="2" max="2" width="29.125" style="1" customWidth="1"/>
    <col min="3" max="3" width="19" style="1" customWidth="1"/>
    <col min="4" max="4" width="18.75" style="1" customWidth="1"/>
    <col min="5" max="5" width="26" style="1" hidden="1" customWidth="1"/>
    <col min="6" max="6" width="19" style="1" customWidth="1"/>
    <col min="7" max="8" width="4.125" style="1" customWidth="1"/>
    <col min="9" max="16384" width="9" style="1"/>
  </cols>
  <sheetData>
    <row r="1" spans="1:19" ht="31.5" customHeight="1" x14ac:dyDescent="0.35"/>
    <row r="2" spans="1:19" ht="42" customHeight="1" x14ac:dyDescent="0.35">
      <c r="B2" s="11" t="s">
        <v>43</v>
      </c>
      <c r="C2" s="11"/>
      <c r="D2" s="11"/>
      <c r="E2" s="11"/>
      <c r="F2" s="11"/>
      <c r="H2" s="15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customHeight="1" x14ac:dyDescent="0.35">
      <c r="B3" s="2"/>
      <c r="C3" s="2"/>
      <c r="D3" s="2"/>
      <c r="E3" s="2"/>
      <c r="F3" s="2"/>
      <c r="H3" s="17"/>
      <c r="I3" s="17"/>
    </row>
    <row r="4" spans="1:19" s="16" customFormat="1" ht="30" customHeight="1" x14ac:dyDescent="0.35">
      <c r="A4" s="1"/>
      <c r="B4" s="19" t="s">
        <v>21</v>
      </c>
      <c r="C4" s="4" t="s">
        <v>18</v>
      </c>
      <c r="D4" s="4" t="s">
        <v>19</v>
      </c>
      <c r="E4" s="4" t="s">
        <v>22</v>
      </c>
      <c r="F4" s="4" t="s">
        <v>20</v>
      </c>
      <c r="G4" s="1"/>
      <c r="H4" s="17"/>
      <c r="I4" s="17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" customHeight="1" x14ac:dyDescent="0.35">
      <c r="B5" s="20" t="s">
        <v>36</v>
      </c>
      <c r="C5" s="21">
        <v>60000</v>
      </c>
      <c r="D5" s="21">
        <v>54000</v>
      </c>
      <c r="E5" s="21">
        <f>Income[[#This Row],[ACTUAL]]+(10^-6)*ROW(Income[[#This Row],[ACTUAL]])</f>
        <v>54000.000005000002</v>
      </c>
      <c r="F5" s="21">
        <f>Income[[#This Row],[ACTUAL]]-Income[[#This Row],[ESTIMATED]]</f>
        <v>-6000</v>
      </c>
      <c r="H5" s="17"/>
      <c r="I5" s="17"/>
    </row>
    <row r="6" spans="1:19" ht="30" customHeight="1" x14ac:dyDescent="0.35">
      <c r="B6" s="22" t="s">
        <v>37</v>
      </c>
      <c r="C6" s="23">
        <v>3000</v>
      </c>
      <c r="D6" s="23">
        <v>3000</v>
      </c>
      <c r="E6" s="23">
        <f>Income[[#This Row],[ACTUAL]]+(10^-6)*ROW(Income[[#This Row],[ACTUAL]])</f>
        <v>3000.0000060000002</v>
      </c>
      <c r="F6" s="23">
        <f>Income[[#This Row],[ACTUAL]]-Income[[#This Row],[ESTIMATED]]</f>
        <v>0</v>
      </c>
      <c r="H6" s="17"/>
      <c r="I6" s="17"/>
    </row>
    <row r="7" spans="1:19" ht="30" customHeight="1" x14ac:dyDescent="0.35">
      <c r="B7" s="22" t="s">
        <v>38</v>
      </c>
      <c r="C7" s="23">
        <v>300</v>
      </c>
      <c r="D7" s="23">
        <v>450</v>
      </c>
      <c r="E7" s="23">
        <f>Income[[#This Row],[ACTUAL]]+(10^-6)*ROW(Income[[#This Row],[ACTUAL]])</f>
        <v>450.00000699999998</v>
      </c>
      <c r="F7" s="23">
        <f>Income[[#This Row],[ACTUAL]]-Income[[#This Row],[ESTIMATED]]</f>
        <v>150</v>
      </c>
      <c r="H7" s="17"/>
      <c r="I7" s="17"/>
    </row>
    <row r="8" spans="1:19" ht="30" customHeight="1" x14ac:dyDescent="0.35">
      <c r="B8" s="22" t="s">
        <v>40</v>
      </c>
      <c r="C8" s="23">
        <f>SUBTOTAL(109,Income[ESTIMATED])</f>
        <v>63300</v>
      </c>
      <c r="D8" s="23">
        <f>SUBTOTAL(109,Income[ACTUAL])</f>
        <v>57450</v>
      </c>
      <c r="E8" s="23"/>
      <c r="F8" s="23">
        <f>SUBTOTAL(109,Income[DIFFERENCE])</f>
        <v>-5850</v>
      </c>
      <c r="H8" s="17"/>
      <c r="I8" s="17"/>
    </row>
    <row r="9" spans="1:19" ht="30" customHeight="1" x14ac:dyDescent="0.35">
      <c r="H9" s="18"/>
      <c r="I9" s="18"/>
    </row>
    <row r="10" spans="1:19" ht="30" customHeight="1" x14ac:dyDescent="0.35">
      <c r="H10" s="18"/>
      <c r="I10" s="18"/>
    </row>
    <row r="11" spans="1:19" ht="30" customHeight="1" x14ac:dyDescent="0.35">
      <c r="H11" s="18"/>
      <c r="I11" s="18"/>
    </row>
    <row r="12" spans="1:19" ht="30" customHeight="1" x14ac:dyDescent="0.35">
      <c r="H12" s="18"/>
      <c r="I12" s="18"/>
    </row>
    <row r="13" spans="1:19" ht="30" customHeight="1" x14ac:dyDescent="0.35">
      <c r="H13" s="18"/>
      <c r="I13" s="18"/>
    </row>
    <row r="14" spans="1:19" ht="30" customHeight="1" x14ac:dyDescent="0.35">
      <c r="H14" s="18"/>
      <c r="I14" s="18"/>
    </row>
    <row r="15" spans="1:19" ht="30" customHeight="1" x14ac:dyDescent="0.35">
      <c r="H15" s="18"/>
      <c r="I15" s="18"/>
    </row>
    <row r="16" spans="1:19" ht="30" customHeight="1" x14ac:dyDescent="0.35">
      <c r="H16" s="18"/>
      <c r="I16" s="18"/>
    </row>
    <row r="17" spans="8:9" ht="30" customHeight="1" x14ac:dyDescent="0.35">
      <c r="H17" s="18"/>
      <c r="I17" s="18"/>
    </row>
    <row r="18" spans="8:9" ht="30" customHeight="1" x14ac:dyDescent="0.35">
      <c r="H18" s="18"/>
      <c r="I18" s="18"/>
    </row>
    <row r="19" spans="8:9" ht="30" customHeight="1" x14ac:dyDescent="0.35">
      <c r="H19" s="18"/>
      <c r="I19" s="18"/>
    </row>
    <row r="20" spans="8:9" ht="30" customHeight="1" x14ac:dyDescent="0.35">
      <c r="H20" s="18"/>
      <c r="I20" s="18"/>
    </row>
    <row r="21" spans="8:9" ht="30" customHeight="1" x14ac:dyDescent="0.35">
      <c r="H21" s="18"/>
      <c r="I21" s="18"/>
    </row>
    <row r="22" spans="8:9" ht="30" customHeight="1" x14ac:dyDescent="0.35">
      <c r="H22" s="18"/>
      <c r="I22" s="18"/>
    </row>
    <row r="23" spans="8:9" ht="30" customHeight="1" x14ac:dyDescent="0.35">
      <c r="H23" s="18"/>
      <c r="I23" s="18"/>
    </row>
    <row r="24" spans="8:9" ht="30" customHeight="1" x14ac:dyDescent="0.35">
      <c r="H24" s="18"/>
      <c r="I24" s="18"/>
    </row>
    <row r="25" spans="8:9" ht="30" customHeight="1" x14ac:dyDescent="0.35">
      <c r="H25" s="18"/>
      <c r="I25" s="18"/>
    </row>
    <row r="26" spans="8:9" ht="30" customHeight="1" x14ac:dyDescent="0.35">
      <c r="H26" s="18"/>
      <c r="I26" s="18"/>
    </row>
    <row r="27" spans="8:9" ht="30" customHeight="1" x14ac:dyDescent="0.35">
      <c r="H27" s="18"/>
      <c r="I27" s="18"/>
    </row>
    <row r="28" spans="8:9" ht="30" customHeight="1" x14ac:dyDescent="0.35">
      <c r="H28" s="18"/>
      <c r="I28" s="18"/>
    </row>
    <row r="29" spans="8:9" ht="30" customHeight="1" x14ac:dyDescent="0.35">
      <c r="H29" s="18"/>
      <c r="I29" s="18"/>
    </row>
    <row r="30" spans="8:9" ht="30" customHeight="1" x14ac:dyDescent="0.35">
      <c r="H30" s="18"/>
      <c r="I30" s="18"/>
    </row>
    <row r="31" spans="8:9" ht="30" customHeight="1" x14ac:dyDescent="0.35">
      <c r="H31" s="18"/>
      <c r="I31" s="18"/>
    </row>
    <row r="32" spans="8:9" ht="30" customHeight="1" x14ac:dyDescent="0.35">
      <c r="H32" s="18"/>
      <c r="I32" s="18"/>
    </row>
    <row r="33" spans="8:9" ht="30" customHeight="1" x14ac:dyDescent="0.35">
      <c r="H33" s="18"/>
      <c r="I33" s="18"/>
    </row>
    <row r="34" spans="8:9" ht="30" customHeight="1" x14ac:dyDescent="0.35">
      <c r="H34" s="18"/>
      <c r="I34" s="18"/>
    </row>
    <row r="35" spans="8:9" ht="30" customHeight="1" x14ac:dyDescent="0.35">
      <c r="H35" s="18"/>
      <c r="I35" s="18"/>
    </row>
    <row r="36" spans="8:9" ht="30" customHeight="1" x14ac:dyDescent="0.35">
      <c r="H36" s="18"/>
      <c r="I36" s="18"/>
    </row>
    <row r="37" spans="8:9" ht="30" customHeight="1" x14ac:dyDescent="0.35">
      <c r="H37" s="18"/>
      <c r="I37" s="18"/>
    </row>
    <row r="38" spans="8:9" ht="30" customHeight="1" x14ac:dyDescent="0.35">
      <c r="H38" s="18"/>
      <c r="I38" s="18"/>
    </row>
    <row r="39" spans="8:9" ht="30" customHeight="1" x14ac:dyDescent="0.35">
      <c r="H39" s="18"/>
      <c r="I39" s="18"/>
    </row>
    <row r="40" spans="8:9" ht="30" customHeight="1" x14ac:dyDescent="0.35">
      <c r="H40" s="18"/>
      <c r="I40" s="18"/>
    </row>
    <row r="41" spans="8:9" ht="30" customHeight="1" x14ac:dyDescent="0.35">
      <c r="H41" s="18"/>
      <c r="I41" s="18"/>
    </row>
    <row r="42" spans="8:9" ht="30" customHeight="1" x14ac:dyDescent="0.35">
      <c r="H42" s="18"/>
      <c r="I42" s="18"/>
    </row>
    <row r="43" spans="8:9" ht="30" customHeight="1" x14ac:dyDescent="0.35">
      <c r="H43" s="18"/>
      <c r="I43" s="18"/>
    </row>
    <row r="44" spans="8:9" ht="30" customHeight="1" x14ac:dyDescent="0.35">
      <c r="H44" s="18"/>
      <c r="I44" s="18"/>
    </row>
    <row r="45" spans="8:9" ht="30" customHeight="1" x14ac:dyDescent="0.35">
      <c r="H45" s="18"/>
      <c r="I45" s="18"/>
    </row>
    <row r="46" spans="8:9" ht="30" customHeight="1" x14ac:dyDescent="0.35">
      <c r="H46" s="18"/>
      <c r="I46" s="18"/>
    </row>
    <row r="47" spans="8:9" ht="30" customHeight="1" x14ac:dyDescent="0.35">
      <c r="H47" s="18"/>
      <c r="I47" s="18"/>
    </row>
    <row r="48" spans="8:9" ht="30" customHeight="1" x14ac:dyDescent="0.35">
      <c r="H48" s="18"/>
      <c r="I48" s="18"/>
    </row>
    <row r="49" spans="8:9" ht="30" customHeight="1" x14ac:dyDescent="0.35">
      <c r="H49" s="18"/>
      <c r="I49" s="18"/>
    </row>
    <row r="50" spans="8:9" ht="30" customHeight="1" x14ac:dyDescent="0.35">
      <c r="H50" s="18"/>
      <c r="I50" s="18"/>
    </row>
    <row r="51" spans="8:9" ht="30" customHeight="1" x14ac:dyDescent="0.35">
      <c r="H51" s="18"/>
      <c r="I51" s="18"/>
    </row>
    <row r="52" spans="8:9" ht="30" customHeight="1" x14ac:dyDescent="0.35">
      <c r="H52" s="18"/>
      <c r="I52" s="18"/>
    </row>
    <row r="53" spans="8:9" ht="30" customHeight="1" x14ac:dyDescent="0.35">
      <c r="H53" s="18"/>
      <c r="I53" s="18"/>
    </row>
    <row r="54" spans="8:9" ht="30" customHeight="1" x14ac:dyDescent="0.35">
      <c r="H54" s="18"/>
      <c r="I54" s="18"/>
    </row>
    <row r="55" spans="8:9" ht="30" customHeight="1" x14ac:dyDescent="0.35">
      <c r="H55" s="18"/>
      <c r="I55" s="18"/>
    </row>
    <row r="56" spans="8:9" ht="30" customHeight="1" x14ac:dyDescent="0.35">
      <c r="H56" s="18"/>
      <c r="I56" s="18"/>
    </row>
    <row r="57" spans="8:9" ht="30" customHeight="1" x14ac:dyDescent="0.35">
      <c r="H57" s="18"/>
      <c r="I57" s="18"/>
    </row>
    <row r="58" spans="8:9" ht="30" customHeight="1" x14ac:dyDescent="0.35">
      <c r="H58" s="18"/>
      <c r="I58" s="18"/>
    </row>
    <row r="59" spans="8:9" ht="30" customHeight="1" x14ac:dyDescent="0.35">
      <c r="H59" s="18"/>
      <c r="I59" s="18"/>
    </row>
    <row r="60" spans="8:9" ht="30" customHeight="1" x14ac:dyDescent="0.35">
      <c r="H60" s="18"/>
      <c r="I60" s="18"/>
    </row>
    <row r="61" spans="8:9" ht="30" customHeight="1" x14ac:dyDescent="0.35">
      <c r="H61" s="18"/>
      <c r="I61" s="18"/>
    </row>
    <row r="62" spans="8:9" ht="30" customHeight="1" x14ac:dyDescent="0.35">
      <c r="H62" s="18"/>
      <c r="I62" s="18"/>
    </row>
    <row r="63" spans="8:9" ht="30" customHeight="1" x14ac:dyDescent="0.35">
      <c r="H63" s="18"/>
      <c r="I63" s="18"/>
    </row>
    <row r="64" spans="8:9" ht="30" customHeight="1" x14ac:dyDescent="0.35">
      <c r="H64" s="18"/>
      <c r="I64" s="18"/>
    </row>
    <row r="65" spans="8:9" ht="30" customHeight="1" x14ac:dyDescent="0.35">
      <c r="H65" s="18"/>
      <c r="I65" s="18"/>
    </row>
    <row r="66" spans="8:9" ht="30" customHeight="1" x14ac:dyDescent="0.35">
      <c r="H66" s="18"/>
      <c r="I66" s="18"/>
    </row>
    <row r="67" spans="8:9" ht="30" customHeight="1" x14ac:dyDescent="0.35">
      <c r="H67" s="18"/>
      <c r="I67" s="18"/>
    </row>
    <row r="68" spans="8:9" ht="30" customHeight="1" x14ac:dyDescent="0.35">
      <c r="H68" s="18"/>
      <c r="I68" s="18"/>
    </row>
    <row r="69" spans="8:9" ht="30" customHeight="1" x14ac:dyDescent="0.35">
      <c r="H69" s="18"/>
      <c r="I69" s="18"/>
    </row>
    <row r="70" spans="8:9" ht="30" customHeight="1" x14ac:dyDescent="0.35">
      <c r="H70" s="18"/>
      <c r="I70" s="18"/>
    </row>
    <row r="71" spans="8:9" ht="30" customHeight="1" x14ac:dyDescent="0.35">
      <c r="H71" s="18"/>
      <c r="I71" s="18"/>
    </row>
    <row r="72" spans="8:9" ht="30" customHeight="1" x14ac:dyDescent="0.35">
      <c r="H72" s="18"/>
      <c r="I72" s="18"/>
    </row>
    <row r="73" spans="8:9" ht="30" customHeight="1" x14ac:dyDescent="0.35">
      <c r="H73" s="18"/>
      <c r="I73" s="18"/>
    </row>
    <row r="74" spans="8:9" ht="30" customHeight="1" x14ac:dyDescent="0.35">
      <c r="H74" s="18"/>
      <c r="I74" s="18"/>
    </row>
    <row r="75" spans="8:9" ht="30" customHeight="1" x14ac:dyDescent="0.35">
      <c r="H75" s="18"/>
      <c r="I75" s="18"/>
    </row>
    <row r="76" spans="8:9" ht="30" customHeight="1" x14ac:dyDescent="0.35">
      <c r="H76" s="18"/>
      <c r="I76" s="18"/>
    </row>
    <row r="77" spans="8:9" ht="30" customHeight="1" x14ac:dyDescent="0.35">
      <c r="H77" s="18"/>
      <c r="I77" s="18"/>
    </row>
    <row r="78" spans="8:9" ht="30" customHeight="1" x14ac:dyDescent="0.35">
      <c r="H78" s="18"/>
      <c r="I78" s="18"/>
    </row>
    <row r="79" spans="8:9" ht="30" customHeight="1" x14ac:dyDescent="0.35">
      <c r="H79" s="18"/>
      <c r="I79" s="18"/>
    </row>
    <row r="80" spans="8:9" ht="30" customHeight="1" x14ac:dyDescent="0.35">
      <c r="H80" s="18"/>
      <c r="I80" s="18"/>
    </row>
    <row r="81" spans="8:9" ht="30" customHeight="1" x14ac:dyDescent="0.35">
      <c r="H81" s="18"/>
      <c r="I81" s="18"/>
    </row>
    <row r="82" spans="8:9" ht="30" customHeight="1" x14ac:dyDescent="0.35">
      <c r="H82" s="18"/>
      <c r="I82" s="18"/>
    </row>
    <row r="83" spans="8:9" ht="30" customHeight="1" x14ac:dyDescent="0.35">
      <c r="H83" s="18"/>
      <c r="I83" s="18"/>
    </row>
    <row r="84" spans="8:9" ht="30" customHeight="1" x14ac:dyDescent="0.35">
      <c r="H84" s="18"/>
      <c r="I84" s="18"/>
    </row>
    <row r="85" spans="8:9" ht="30" customHeight="1" x14ac:dyDescent="0.35">
      <c r="H85" s="18"/>
      <c r="I85" s="18"/>
    </row>
    <row r="86" spans="8:9" ht="30" customHeight="1" x14ac:dyDescent="0.35">
      <c r="H86" s="18"/>
      <c r="I86" s="18"/>
    </row>
    <row r="87" spans="8:9" ht="30" customHeight="1" x14ac:dyDescent="0.35">
      <c r="H87" s="18"/>
      <c r="I87" s="18"/>
    </row>
    <row r="88" spans="8:9" ht="30" customHeight="1" x14ac:dyDescent="0.35">
      <c r="H88" s="18"/>
      <c r="I88" s="18"/>
    </row>
    <row r="89" spans="8:9" ht="30" customHeight="1" x14ac:dyDescent="0.35">
      <c r="H89" s="18"/>
      <c r="I89" s="18"/>
    </row>
    <row r="90" spans="8:9" ht="30" customHeight="1" x14ac:dyDescent="0.35">
      <c r="H90" s="18"/>
      <c r="I90" s="18"/>
    </row>
    <row r="91" spans="8:9" ht="30" customHeight="1" x14ac:dyDescent="0.35">
      <c r="H91" s="18"/>
      <c r="I91" s="18"/>
    </row>
    <row r="92" spans="8:9" ht="30" customHeight="1" x14ac:dyDescent="0.35">
      <c r="H92" s="18"/>
      <c r="I92" s="18"/>
    </row>
    <row r="93" spans="8:9" ht="30" customHeight="1" x14ac:dyDescent="0.35">
      <c r="H93" s="18"/>
      <c r="I93" s="18"/>
    </row>
    <row r="94" spans="8:9" ht="30" customHeight="1" x14ac:dyDescent="0.35">
      <c r="H94" s="18"/>
      <c r="I94" s="18"/>
    </row>
    <row r="95" spans="8:9" ht="30" customHeight="1" x14ac:dyDescent="0.35">
      <c r="H95" s="18"/>
      <c r="I95" s="18"/>
    </row>
    <row r="96" spans="8:9" ht="30" customHeight="1" x14ac:dyDescent="0.35">
      <c r="H96" s="18"/>
      <c r="I96" s="18"/>
    </row>
    <row r="97" spans="8:9" ht="30" customHeight="1" x14ac:dyDescent="0.35">
      <c r="H97" s="18"/>
      <c r="I97" s="18"/>
    </row>
    <row r="98" spans="8:9" ht="30" customHeight="1" x14ac:dyDescent="0.35">
      <c r="H98" s="18"/>
      <c r="I98" s="18"/>
    </row>
    <row r="99" spans="8:9" ht="30" customHeight="1" x14ac:dyDescent="0.35">
      <c r="H99" s="18"/>
      <c r="I99" s="18"/>
    </row>
    <row r="100" spans="8:9" ht="30" customHeight="1" x14ac:dyDescent="0.35">
      <c r="H100" s="18"/>
      <c r="I100" s="18"/>
    </row>
    <row r="101" spans="8:9" ht="30" customHeight="1" x14ac:dyDescent="0.35">
      <c r="H101" s="18"/>
      <c r="I101" s="18"/>
    </row>
    <row r="102" spans="8:9" ht="30" customHeight="1" x14ac:dyDescent="0.35">
      <c r="H102" s="18"/>
      <c r="I102" s="18"/>
    </row>
    <row r="103" spans="8:9" ht="30" customHeight="1" x14ac:dyDescent="0.35">
      <c r="H103" s="18"/>
      <c r="I103" s="18"/>
    </row>
    <row r="104" spans="8:9" ht="30" customHeight="1" x14ac:dyDescent="0.35">
      <c r="H104" s="18"/>
      <c r="I104" s="18"/>
    </row>
    <row r="105" spans="8:9" ht="30" customHeight="1" x14ac:dyDescent="0.35">
      <c r="H105" s="18"/>
      <c r="I105" s="18"/>
    </row>
    <row r="106" spans="8:9" ht="30" customHeight="1" x14ac:dyDescent="0.35">
      <c r="H106" s="18"/>
      <c r="I106" s="18"/>
    </row>
    <row r="107" spans="8:9" ht="30" customHeight="1" x14ac:dyDescent="0.35">
      <c r="H107" s="18"/>
      <c r="I107" s="18"/>
    </row>
    <row r="108" spans="8:9" ht="30" customHeight="1" x14ac:dyDescent="0.35">
      <c r="H108" s="18"/>
      <c r="I108" s="18"/>
    </row>
    <row r="109" spans="8:9" ht="30" customHeight="1" x14ac:dyDescent="0.35">
      <c r="H109" s="18"/>
      <c r="I109" s="18"/>
    </row>
    <row r="110" spans="8:9" ht="30" customHeight="1" x14ac:dyDescent="0.35">
      <c r="H110" s="18"/>
      <c r="I110" s="18"/>
    </row>
    <row r="111" spans="8:9" ht="30" customHeight="1" x14ac:dyDescent="0.35">
      <c r="H111" s="18"/>
      <c r="I111" s="18"/>
    </row>
    <row r="112" spans="8:9" ht="30" customHeight="1" x14ac:dyDescent="0.35">
      <c r="H112" s="18"/>
      <c r="I112" s="18"/>
    </row>
    <row r="113" spans="8:9" ht="30" customHeight="1" x14ac:dyDescent="0.35">
      <c r="H113" s="18"/>
      <c r="I113" s="18"/>
    </row>
    <row r="114" spans="8:9" ht="30" customHeight="1" x14ac:dyDescent="0.35">
      <c r="H114" s="18"/>
      <c r="I114" s="18"/>
    </row>
    <row r="115" spans="8:9" ht="30" customHeight="1" x14ac:dyDescent="0.35">
      <c r="H115" s="18"/>
      <c r="I115" s="18"/>
    </row>
    <row r="116" spans="8:9" ht="30" customHeight="1" x14ac:dyDescent="0.35">
      <c r="H116" s="18"/>
      <c r="I116" s="18"/>
    </row>
    <row r="117" spans="8:9" ht="30" customHeight="1" x14ac:dyDescent="0.35">
      <c r="H117" s="18"/>
      <c r="I117" s="18"/>
    </row>
    <row r="118" spans="8:9" ht="30" customHeight="1" x14ac:dyDescent="0.35">
      <c r="H118" s="18"/>
      <c r="I118" s="18"/>
    </row>
    <row r="119" spans="8:9" ht="30" customHeight="1" x14ac:dyDescent="0.35">
      <c r="H119" s="18"/>
      <c r="I119" s="18"/>
    </row>
    <row r="120" spans="8:9" ht="30" customHeight="1" x14ac:dyDescent="0.35">
      <c r="H120" s="18"/>
      <c r="I120" s="18"/>
    </row>
    <row r="121" spans="8:9" ht="30" customHeight="1" x14ac:dyDescent="0.35">
      <c r="H121" s="18"/>
      <c r="I121" s="18"/>
    </row>
    <row r="122" spans="8:9" ht="30" customHeight="1" x14ac:dyDescent="0.35">
      <c r="H122" s="18"/>
      <c r="I122" s="18"/>
    </row>
    <row r="123" spans="8:9" ht="30" customHeight="1" x14ac:dyDescent="0.35">
      <c r="H123" s="18"/>
      <c r="I123" s="18"/>
    </row>
    <row r="124" spans="8:9" ht="30" customHeight="1" x14ac:dyDescent="0.35">
      <c r="H124" s="18"/>
      <c r="I124" s="18"/>
    </row>
    <row r="125" spans="8:9" ht="30" customHeight="1" x14ac:dyDescent="0.35">
      <c r="H125" s="18"/>
      <c r="I125" s="18"/>
    </row>
    <row r="126" spans="8:9" ht="30" customHeight="1" x14ac:dyDescent="0.35">
      <c r="H126" s="18"/>
      <c r="I126" s="18"/>
    </row>
    <row r="127" spans="8:9" ht="30" customHeight="1" x14ac:dyDescent="0.35">
      <c r="H127" s="18"/>
      <c r="I127" s="18"/>
    </row>
  </sheetData>
  <sheetProtection insertColumns="0" insertRows="0" deleteColumns="0" deleteRows="0" selectLockedCells="1" autoFilter="0"/>
  <dataConsolidate/>
  <mergeCells count="1">
    <mergeCell ref="B2:F2"/>
  </mergeCells>
  <conditionalFormatting sqref="F8">
    <cfRule type="cellIs" dxfId="62" priority="3" operator="lessThan">
      <formula>0</formula>
    </cfRule>
  </conditionalFormatting>
  <dataValidations count="6"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100-000001000000}"/>
    <dataValidation allowBlank="1" showInputMessage="1" showErrorMessage="1" prompt="Enter Income details in this column under this heading. Use heading filters to find specific entries" sqref="B4" xr:uid="{00000000-0002-0000-0100-000002000000}"/>
    <dataValidation allowBlank="1" showInputMessage="1" showErrorMessage="1" prompt="Enter Estimated amount in this column under this heading" sqref="C4" xr:uid="{00000000-0002-0000-0100-000003000000}"/>
    <dataValidation allowBlank="1" showInputMessage="1" showErrorMessage="1" prompt="Enter Actual amount in this column under this heading" sqref="D4" xr:uid="{00000000-0002-0000-0100-000004000000}"/>
    <dataValidation allowBlank="1" showInputMessage="1" showErrorMessage="1" prompt="Difference of Estimated and Actual Income is automatically calculated in this column under this heading" sqref="F4" xr:uid="{00000000-0002-0000-0100-000005000000}"/>
    <dataValidation allowBlank="1" showInputMessage="1" showErrorMessage="1" prompt="Title of this worksheet is in this cell. Enter Date in cell F1. Budget Totals are automatically calculated in Totals table starting in cell B4" sqref="B2" xr:uid="{E94C5016-68FE-4394-9F6F-CB2BBEB64B1D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B1:F19"/>
  <sheetViews>
    <sheetView showGridLines="0" zoomScaleNormal="100" workbookViewId="0">
      <selection activeCell="G9" sqref="G9"/>
    </sheetView>
  </sheetViews>
  <sheetFormatPr defaultColWidth="9" defaultRowHeight="30" customHeight="1" x14ac:dyDescent="0.35"/>
  <cols>
    <col min="1" max="1" width="4.125" style="1" customWidth="1"/>
    <col min="2" max="2" width="29.125" style="1" customWidth="1"/>
    <col min="3" max="3" width="19" style="1" customWidth="1"/>
    <col min="4" max="4" width="18.75" style="1" customWidth="1"/>
    <col min="5" max="5" width="18" style="1" hidden="1" customWidth="1"/>
    <col min="6" max="6" width="19" style="1" customWidth="1"/>
    <col min="7" max="8" width="4.125" style="1" customWidth="1"/>
    <col min="9" max="16384" width="9" style="1"/>
  </cols>
  <sheetData>
    <row r="1" spans="2:6" ht="31.5" customHeight="1" x14ac:dyDescent="0.35"/>
    <row r="2" spans="2:6" ht="42" customHeight="1" x14ac:dyDescent="0.35">
      <c r="B2" s="12" t="s">
        <v>48</v>
      </c>
      <c r="C2" s="12"/>
      <c r="D2" s="12"/>
      <c r="E2" s="12"/>
      <c r="F2" s="12"/>
    </row>
    <row r="3" spans="2:6" ht="15" customHeight="1" x14ac:dyDescent="0.35">
      <c r="B3" s="2"/>
      <c r="C3" s="2"/>
      <c r="D3" s="2"/>
      <c r="E3" s="2"/>
      <c r="F3" s="2"/>
    </row>
    <row r="4" spans="2:6" ht="30" customHeight="1" x14ac:dyDescent="0.35">
      <c r="B4" s="3" t="s">
        <v>23</v>
      </c>
      <c r="C4" s="4" t="s">
        <v>18</v>
      </c>
      <c r="D4" s="4" t="s">
        <v>19</v>
      </c>
      <c r="E4" s="4" t="s">
        <v>22</v>
      </c>
      <c r="F4" s="4" t="s">
        <v>20</v>
      </c>
    </row>
    <row r="5" spans="2:6" ht="30" customHeight="1" x14ac:dyDescent="0.35">
      <c r="B5" s="5" t="s">
        <v>16</v>
      </c>
      <c r="C5" s="6">
        <v>9500</v>
      </c>
      <c r="D5" s="6">
        <v>9600</v>
      </c>
      <c r="E5" s="6">
        <f>PersonnelExpenses[[#This Row],[ACTUAL]]+(10^-6)*ROW(PersonnelExpenses[[#This Row],[ACTUAL]])</f>
        <v>9600.0000049999999</v>
      </c>
      <c r="F5" s="6">
        <f>PersonnelExpenses[[#This Row],[ESTIMATED]]-PersonnelExpenses[[#This Row],[ACTUAL]]</f>
        <v>-100</v>
      </c>
    </row>
    <row r="6" spans="2:6" ht="30" customHeight="1" x14ac:dyDescent="0.35">
      <c r="B6" s="7" t="s">
        <v>30</v>
      </c>
      <c r="C6" s="8">
        <v>4000</v>
      </c>
      <c r="D6" s="8">
        <v>0</v>
      </c>
      <c r="E6" s="8">
        <f>PersonnelExpenses[[#This Row],[ACTUAL]]+(10^-6)*ROW(PersonnelExpenses[[#This Row],[ACTUAL]])</f>
        <v>6.0000000000000002E-6</v>
      </c>
      <c r="F6" s="8">
        <f>PersonnelExpenses[[#This Row],[ESTIMATED]]-PersonnelExpenses[[#This Row],[ACTUAL]]</f>
        <v>4000</v>
      </c>
    </row>
    <row r="7" spans="2:6" ht="30" customHeight="1" x14ac:dyDescent="0.35">
      <c r="B7" s="7" t="s">
        <v>17</v>
      </c>
      <c r="C7" s="8">
        <v>5000</v>
      </c>
      <c r="D7" s="8">
        <v>4500</v>
      </c>
      <c r="E7" s="8">
        <f>PersonnelExpenses[[#This Row],[ACTUAL]]+(10^-6)*ROW(PersonnelExpenses[[#This Row],[ACTUAL]])</f>
        <v>4500.0000069999996</v>
      </c>
      <c r="F7" s="8">
        <f>PersonnelExpenses[[#This Row],[ESTIMATED]]-PersonnelExpenses[[#This Row],[ACTUAL]]</f>
        <v>500</v>
      </c>
    </row>
    <row r="8" spans="2:6" ht="30" customHeight="1" x14ac:dyDescent="0.35">
      <c r="B8" s="13" t="s">
        <v>41</v>
      </c>
      <c r="C8" s="8">
        <f>SUBTOTAL(109,PersonnelExpenses[ESTIMATED])</f>
        <v>18500</v>
      </c>
      <c r="D8" s="8">
        <f>SUBTOTAL(109,PersonnelExpenses[ACTUAL])</f>
        <v>14100</v>
      </c>
      <c r="E8" s="14"/>
      <c r="F8" s="8">
        <f>SUBTOTAL(109,PersonnelExpenses[DIFFERENCE])</f>
        <v>4400</v>
      </c>
    </row>
    <row r="19" spans="6:6" ht="30" customHeight="1" x14ac:dyDescent="0.35">
      <c r="F19" s="1" t="s">
        <v>44</v>
      </c>
    </row>
  </sheetData>
  <sheetProtection insertColumns="0" insertRows="0" deleteColumns="0" deleteRows="0" selectLockedCells="1" autoFilter="0"/>
  <dataConsolidate/>
  <mergeCells count="1">
    <mergeCell ref="B2:F2"/>
  </mergeCells>
  <dataValidations count="6"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200-000000000000}"/>
    <dataValidation allowBlank="1" showInputMessage="1" showErrorMessage="1" prompt="Enter Personnel Expenses in this column under this heading. Use heading filters to find specific entries" sqref="B4" xr:uid="{00000000-0002-0000-0200-000002000000}"/>
    <dataValidation allowBlank="1" showInputMessage="1" showErrorMessage="1" prompt="Enter Estimated amount in this column under this heading" sqref="C4" xr:uid="{00000000-0002-0000-0200-000003000000}"/>
    <dataValidation allowBlank="1" showInputMessage="1" showErrorMessage="1" prompt="Enter Actual amount in this column under this heading" sqref="D4" xr:uid="{00000000-0002-0000-0200-000004000000}"/>
    <dataValidation allowBlank="1" showInputMessage="1" showErrorMessage="1" prompt="Difference of Estimated and Actual Personnel Expenses is automatically calculated in this column under this heading" sqref="F4" xr:uid="{00000000-0002-0000-0200-000005000000}"/>
    <dataValidation allowBlank="1" showInputMessage="1" showErrorMessage="1" prompt="Title of this worksheet is in this cell. Enter Date in cell F1. Budget Totals are automatically calculated in Totals table starting in cell B4" sqref="B2" xr:uid="{E37D6936-3DAC-4F30-884D-56D443DFA95D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B1:K25"/>
  <sheetViews>
    <sheetView showGridLines="0" view="pageBreakPreview" zoomScale="60" zoomScaleNormal="100" workbookViewId="0">
      <selection activeCell="B2" sqref="B2:F2"/>
    </sheetView>
  </sheetViews>
  <sheetFormatPr defaultColWidth="9" defaultRowHeight="30" customHeight="1" x14ac:dyDescent="0.35"/>
  <cols>
    <col min="1" max="1" width="4.125" style="1" customWidth="1"/>
    <col min="2" max="2" width="42.25" style="1" customWidth="1"/>
    <col min="3" max="3" width="28.375" style="1" customWidth="1"/>
    <col min="4" max="4" width="21.625" style="1" customWidth="1"/>
    <col min="5" max="5" width="21.75" style="1" hidden="1" customWidth="1"/>
    <col min="6" max="6" width="27.75" style="1" customWidth="1"/>
    <col min="7" max="8" width="4.125" style="1" customWidth="1"/>
    <col min="9" max="16384" width="9" style="1"/>
  </cols>
  <sheetData>
    <row r="1" spans="2:6" ht="31.5" customHeight="1" x14ac:dyDescent="0.35"/>
    <row r="2" spans="2:6" ht="55.5" customHeight="1" x14ac:dyDescent="0.35">
      <c r="B2" s="31" t="s">
        <v>48</v>
      </c>
      <c r="C2" s="31"/>
      <c r="D2" s="31"/>
      <c r="E2" s="31"/>
      <c r="F2" s="31"/>
    </row>
    <row r="3" spans="2:6" ht="15" customHeight="1" x14ac:dyDescent="0.35">
      <c r="B3" s="2"/>
      <c r="C3" s="2"/>
      <c r="D3" s="2"/>
      <c r="E3" s="2"/>
      <c r="F3" s="2"/>
    </row>
    <row r="4" spans="2:6" ht="39.950000000000003" customHeight="1" x14ac:dyDescent="0.35">
      <c r="B4" s="32" t="s">
        <v>24</v>
      </c>
      <c r="C4" s="33" t="s">
        <v>18</v>
      </c>
      <c r="D4" s="33" t="s">
        <v>19</v>
      </c>
      <c r="E4" s="33" t="s">
        <v>22</v>
      </c>
      <c r="F4" s="33" t="s">
        <v>20</v>
      </c>
    </row>
    <row r="5" spans="2:6" ht="35.1" customHeight="1" x14ac:dyDescent="0.35">
      <c r="B5" s="5" t="s">
        <v>1</v>
      </c>
      <c r="C5" s="6">
        <v>3000</v>
      </c>
      <c r="D5" s="6">
        <v>2500</v>
      </c>
      <c r="E5" s="6">
        <f>OperatingExpenses[[#This Row],[ACTUAL]]+(10^-6)*ROW(OperatingExpenses[[#This Row],[ACTUAL]])</f>
        <v>2500.0000049999999</v>
      </c>
      <c r="F5" s="6">
        <f>OperatingExpenses[[#This Row],[ESTIMATED]]-OperatingExpenses[[#This Row],[ACTUAL]]</f>
        <v>500</v>
      </c>
    </row>
    <row r="6" spans="2:6" ht="35.1" customHeight="1" x14ac:dyDescent="0.35">
      <c r="B6" s="7" t="s">
        <v>31</v>
      </c>
      <c r="C6" s="8">
        <v>2000</v>
      </c>
      <c r="D6" s="8">
        <v>2000</v>
      </c>
      <c r="E6" s="8">
        <f>OperatingExpenses[[#This Row],[ACTUAL]]+(10^-6)*ROW(OperatingExpenses[[#This Row],[ACTUAL]])</f>
        <v>2000.000006</v>
      </c>
      <c r="F6" s="8">
        <f>OperatingExpenses[[#This Row],[ESTIMATED]]-OperatingExpenses[[#This Row],[ACTUAL]]</f>
        <v>0</v>
      </c>
    </row>
    <row r="7" spans="2:6" ht="35.1" customHeight="1" x14ac:dyDescent="0.35">
      <c r="B7" s="7" t="s">
        <v>32</v>
      </c>
      <c r="C7" s="8">
        <v>1500</v>
      </c>
      <c r="D7" s="8">
        <v>2175</v>
      </c>
      <c r="E7" s="8">
        <f>OperatingExpenses[[#This Row],[ACTUAL]]+(10^-6)*ROW(OperatingExpenses[[#This Row],[ACTUAL]])</f>
        <v>2175.0000070000001</v>
      </c>
      <c r="F7" s="8">
        <f>OperatingExpenses[[#This Row],[ESTIMATED]]-OperatingExpenses[[#This Row],[ACTUAL]]</f>
        <v>-675</v>
      </c>
    </row>
    <row r="8" spans="2:6" ht="35.1" customHeight="1" x14ac:dyDescent="0.35">
      <c r="B8" s="7" t="s">
        <v>39</v>
      </c>
      <c r="C8" s="8">
        <v>2000</v>
      </c>
      <c r="D8" s="8">
        <v>1500</v>
      </c>
      <c r="E8" s="8">
        <f>OperatingExpenses[[#This Row],[ACTUAL]]+(10^-6)*ROW(OperatingExpenses[[#This Row],[ACTUAL]])</f>
        <v>1500.000008</v>
      </c>
      <c r="F8" s="8">
        <f>OperatingExpenses[[#This Row],[ESTIMATED]]-OperatingExpenses[[#This Row],[ACTUAL]]</f>
        <v>500</v>
      </c>
    </row>
    <row r="9" spans="2:6" ht="35.1" customHeight="1" x14ac:dyDescent="0.35">
      <c r="B9" s="7" t="s">
        <v>2</v>
      </c>
      <c r="C9" s="8">
        <v>1000</v>
      </c>
      <c r="D9" s="8">
        <v>1000</v>
      </c>
      <c r="E9" s="8">
        <f>OperatingExpenses[[#This Row],[ACTUAL]]+(10^-6)*ROW(OperatingExpenses[[#This Row],[ACTUAL]])</f>
        <v>1000.000009</v>
      </c>
      <c r="F9" s="8">
        <f>OperatingExpenses[[#This Row],[ESTIMATED]]-OperatingExpenses[[#This Row],[ACTUAL]]</f>
        <v>0</v>
      </c>
    </row>
    <row r="10" spans="2:6" ht="35.1" customHeight="1" x14ac:dyDescent="0.35">
      <c r="B10" s="7" t="s">
        <v>33</v>
      </c>
      <c r="C10" s="8">
        <v>500</v>
      </c>
      <c r="D10" s="8">
        <v>525</v>
      </c>
      <c r="E10" s="8">
        <f>OperatingExpenses[[#This Row],[ACTUAL]]+(10^-6)*ROW(OperatingExpenses[[#This Row],[ACTUAL]])</f>
        <v>525.00000999999997</v>
      </c>
      <c r="F10" s="8">
        <f>OperatingExpenses[[#This Row],[ESTIMATED]]-OperatingExpenses[[#This Row],[ACTUAL]]</f>
        <v>-25</v>
      </c>
    </row>
    <row r="11" spans="2:6" ht="35.1" customHeight="1" x14ac:dyDescent="0.35">
      <c r="B11" s="7" t="s">
        <v>3</v>
      </c>
      <c r="C11" s="8">
        <v>1300</v>
      </c>
      <c r="D11" s="8">
        <v>1275</v>
      </c>
      <c r="E11" s="8">
        <f>OperatingExpenses[[#This Row],[ACTUAL]]+(10^-6)*ROW(OperatingExpenses[[#This Row],[ACTUAL]])</f>
        <v>1275.0000110000001</v>
      </c>
      <c r="F11" s="8">
        <f>OperatingExpenses[[#This Row],[ESTIMATED]]-OperatingExpenses[[#This Row],[ACTUAL]]</f>
        <v>25</v>
      </c>
    </row>
    <row r="12" spans="2:6" ht="35.1" customHeight="1" x14ac:dyDescent="0.35">
      <c r="B12" s="7" t="s">
        <v>4</v>
      </c>
      <c r="C12" s="8">
        <v>2000</v>
      </c>
      <c r="D12" s="8">
        <v>2200</v>
      </c>
      <c r="E12" s="8">
        <f>OperatingExpenses[[#This Row],[ACTUAL]]+(10^-6)*ROW(OperatingExpenses[[#This Row],[ACTUAL]])</f>
        <v>2200.000012</v>
      </c>
      <c r="F12" s="8">
        <f>OperatingExpenses[[#This Row],[ESTIMATED]]-OperatingExpenses[[#This Row],[ACTUAL]]</f>
        <v>-200</v>
      </c>
    </row>
    <row r="13" spans="2:6" ht="35.1" customHeight="1" x14ac:dyDescent="0.35">
      <c r="B13" s="7" t="s">
        <v>34</v>
      </c>
      <c r="C13" s="8">
        <v>1000</v>
      </c>
      <c r="D13" s="8">
        <v>800</v>
      </c>
      <c r="E13" s="8">
        <f>OperatingExpenses[[#This Row],[ACTUAL]]+(10^-6)*ROW(OperatingExpenses[[#This Row],[ACTUAL]])</f>
        <v>800.00001299999997</v>
      </c>
      <c r="F13" s="8">
        <f>OperatingExpenses[[#This Row],[ESTIMATED]]-OperatingExpenses[[#This Row],[ACTUAL]]</f>
        <v>200</v>
      </c>
    </row>
    <row r="14" spans="2:6" ht="35.1" customHeight="1" x14ac:dyDescent="0.35">
      <c r="B14" s="7" t="s">
        <v>35</v>
      </c>
      <c r="C14" s="8">
        <v>4500</v>
      </c>
      <c r="D14" s="8">
        <v>4600</v>
      </c>
      <c r="E14" s="8">
        <f>OperatingExpenses[[#This Row],[ACTUAL]]+(10^-6)*ROW(OperatingExpenses[[#This Row],[ACTUAL]])</f>
        <v>4600.0000140000002</v>
      </c>
      <c r="F14" s="8">
        <f>OperatingExpenses[[#This Row],[ESTIMATED]]-OperatingExpenses[[#This Row],[ACTUAL]]</f>
        <v>-100</v>
      </c>
    </row>
    <row r="15" spans="2:6" ht="35.1" customHeight="1" x14ac:dyDescent="0.35">
      <c r="B15" s="7" t="s">
        <v>5</v>
      </c>
      <c r="C15" s="8">
        <v>800</v>
      </c>
      <c r="D15" s="8">
        <v>750</v>
      </c>
      <c r="E15" s="8">
        <f>OperatingExpenses[[#This Row],[ACTUAL]]+(10^-6)*ROW(OperatingExpenses[[#This Row],[ACTUAL]])</f>
        <v>750.00001499999996</v>
      </c>
      <c r="F15" s="8">
        <f>OperatingExpenses[[#This Row],[ESTIMATED]]-OperatingExpenses[[#This Row],[ACTUAL]]</f>
        <v>50</v>
      </c>
    </row>
    <row r="16" spans="2:6" ht="35.1" customHeight="1" x14ac:dyDescent="0.35">
      <c r="B16" s="7" t="s">
        <v>6</v>
      </c>
      <c r="C16" s="8">
        <v>400</v>
      </c>
      <c r="D16" s="8">
        <v>350</v>
      </c>
      <c r="E16" s="8">
        <f>OperatingExpenses[[#This Row],[ACTUAL]]+(10^-6)*ROW(OperatingExpenses[[#This Row],[ACTUAL]])</f>
        <v>350.00001600000002</v>
      </c>
      <c r="F16" s="8">
        <f>OperatingExpenses[[#This Row],[ESTIMATED]]-OperatingExpenses[[#This Row],[ACTUAL]]</f>
        <v>50</v>
      </c>
    </row>
    <row r="17" spans="2:11" ht="35.1" customHeight="1" x14ac:dyDescent="0.35">
      <c r="B17" s="7" t="s">
        <v>7</v>
      </c>
      <c r="C17" s="8">
        <v>4100</v>
      </c>
      <c r="D17" s="8">
        <v>4500</v>
      </c>
      <c r="E17" s="8">
        <f>OperatingExpenses[[#This Row],[ACTUAL]]+(10^-6)*ROW(OperatingExpenses[[#This Row],[ACTUAL]])</f>
        <v>4500.0000170000003</v>
      </c>
      <c r="F17" s="8">
        <f>OperatingExpenses[[#This Row],[ESTIMATED]]-OperatingExpenses[[#This Row],[ACTUAL]]</f>
        <v>-400</v>
      </c>
    </row>
    <row r="18" spans="2:11" ht="35.1" customHeight="1" x14ac:dyDescent="0.35">
      <c r="B18" s="7" t="s">
        <v>8</v>
      </c>
      <c r="C18" s="8">
        <v>350</v>
      </c>
      <c r="D18" s="8">
        <v>400</v>
      </c>
      <c r="E18" s="8">
        <f>OperatingExpenses[[#This Row],[ACTUAL]]+(10^-6)*ROW(OperatingExpenses[[#This Row],[ACTUAL]])</f>
        <v>400.00001800000001</v>
      </c>
      <c r="F18" s="8">
        <f>OperatingExpenses[[#This Row],[ESTIMATED]]-OperatingExpenses[[#This Row],[ACTUAL]]</f>
        <v>-50</v>
      </c>
    </row>
    <row r="19" spans="2:11" ht="35.1" customHeight="1" x14ac:dyDescent="0.35">
      <c r="B19" s="7" t="s">
        <v>9</v>
      </c>
      <c r="C19" s="8">
        <v>900</v>
      </c>
      <c r="D19" s="8">
        <v>840</v>
      </c>
      <c r="E19" s="8">
        <f>OperatingExpenses[[#This Row],[ACTUAL]]+(10^-6)*ROW(OperatingExpenses[[#This Row],[ACTUAL]])</f>
        <v>840.00001899999995</v>
      </c>
      <c r="F19" s="8">
        <f>OperatingExpenses[[#This Row],[ESTIMATED]]-OperatingExpenses[[#This Row],[ACTUAL]]</f>
        <v>60</v>
      </c>
      <c r="K19" s="1" t="s">
        <v>44</v>
      </c>
    </row>
    <row r="20" spans="2:11" ht="35.1" customHeight="1" x14ac:dyDescent="0.35">
      <c r="B20" s="7" t="s">
        <v>10</v>
      </c>
      <c r="C20" s="8">
        <v>5000</v>
      </c>
      <c r="D20" s="8">
        <v>4500</v>
      </c>
      <c r="E20" s="8">
        <f>OperatingExpenses[[#This Row],[ACTUAL]]+(10^-6)*ROW(OperatingExpenses[[#This Row],[ACTUAL]])</f>
        <v>4500.0000200000004</v>
      </c>
      <c r="F20" s="8">
        <f>OperatingExpenses[[#This Row],[ESTIMATED]]-OperatingExpenses[[#This Row],[ACTUAL]]</f>
        <v>500</v>
      </c>
    </row>
    <row r="21" spans="2:11" ht="35.1" customHeight="1" x14ac:dyDescent="0.35">
      <c r="B21" s="7" t="s">
        <v>11</v>
      </c>
      <c r="C21" s="8">
        <v>3000</v>
      </c>
      <c r="D21" s="8">
        <v>3200</v>
      </c>
      <c r="E21" s="8">
        <f>OperatingExpenses[[#This Row],[ACTUAL]]+(10^-6)*ROW(OperatingExpenses[[#This Row],[ACTUAL]])</f>
        <v>3200.0000209999998</v>
      </c>
      <c r="F21" s="8">
        <f>OperatingExpenses[[#This Row],[ESTIMATED]]-OperatingExpenses[[#This Row],[ACTUAL]]</f>
        <v>-200</v>
      </c>
    </row>
    <row r="22" spans="2:11" ht="35.1" customHeight="1" x14ac:dyDescent="0.35">
      <c r="B22" s="7" t="s">
        <v>12</v>
      </c>
      <c r="C22" s="8">
        <v>250</v>
      </c>
      <c r="D22" s="8">
        <v>280</v>
      </c>
      <c r="E22" s="8">
        <f>OperatingExpenses[[#This Row],[ACTUAL]]+(10^-6)*ROW(OperatingExpenses[[#This Row],[ACTUAL]])</f>
        <v>280.000022</v>
      </c>
      <c r="F22" s="8">
        <f>OperatingExpenses[[#This Row],[ESTIMATED]]-OperatingExpenses[[#This Row],[ACTUAL]]</f>
        <v>-30</v>
      </c>
    </row>
    <row r="23" spans="2:11" ht="35.1" customHeight="1" x14ac:dyDescent="0.35">
      <c r="B23" s="7" t="s">
        <v>13</v>
      </c>
      <c r="C23" s="8">
        <v>1400</v>
      </c>
      <c r="D23" s="8">
        <v>1385</v>
      </c>
      <c r="E23" s="8">
        <f>OperatingExpenses[[#This Row],[ACTUAL]]+(10^-6)*ROW(OperatingExpenses[[#This Row],[ACTUAL]])</f>
        <v>1385.0000230000001</v>
      </c>
      <c r="F23" s="8">
        <f>OperatingExpenses[[#This Row],[ESTIMATED]]-OperatingExpenses[[#This Row],[ACTUAL]]</f>
        <v>15</v>
      </c>
    </row>
    <row r="24" spans="2:11" ht="35.1" customHeight="1" x14ac:dyDescent="0.35">
      <c r="B24" s="7" t="s">
        <v>0</v>
      </c>
      <c r="C24" s="8">
        <v>1000</v>
      </c>
      <c r="D24" s="8">
        <v>750</v>
      </c>
      <c r="E24" s="8">
        <f>OperatingExpenses[[#This Row],[ACTUAL]]+(10^-6)*ROW(OperatingExpenses[[#This Row],[ACTUAL]])</f>
        <v>750.00002400000005</v>
      </c>
      <c r="F24" s="8">
        <f>OperatingExpenses[[#This Row],[ESTIMATED]]-OperatingExpenses[[#This Row],[ACTUAL]]</f>
        <v>250</v>
      </c>
    </row>
    <row r="25" spans="2:11" ht="35.1" customHeight="1" x14ac:dyDescent="0.35">
      <c r="B25" s="9" t="s">
        <v>42</v>
      </c>
      <c r="C25" s="10">
        <f>SUBTOTAL(109,OperatingExpenses[ESTIMATED])</f>
        <v>36000</v>
      </c>
      <c r="D25" s="10">
        <f>SUBTOTAL(109,OperatingExpenses[ACTUAL])</f>
        <v>35530</v>
      </c>
      <c r="E25" s="10"/>
      <c r="F25" s="10">
        <f>SUBTOTAL(109,OperatingExpenses[DIFFERENCE])</f>
        <v>470</v>
      </c>
    </row>
  </sheetData>
  <sheetProtection insertColumns="0" insertRows="0" deleteColumns="0" deleteRows="0" selectLockedCells="1" autoFilter="0"/>
  <dataConsolidate/>
  <mergeCells count="1">
    <mergeCell ref="B2:F2"/>
  </mergeCells>
  <conditionalFormatting sqref="F25">
    <cfRule type="cellIs" dxfId="61" priority="1" operator="lessThan">
      <formula>0</formula>
    </cfRule>
  </conditionalFormatting>
  <dataValidations count="6">
    <dataValidation allowBlank="1" showInputMessage="1" showErrorMessage="1" errorTitle="ALERT" error="This cell is automatically populated and should not be overwitten. Overwriting this cell would break calculations in this worksheet." sqref="F5:F24" xr:uid="{00000000-0002-0000-0300-000001000000}"/>
    <dataValidation allowBlank="1" showInputMessage="1" showErrorMessage="1" prompt="Enter Operating Expenses in this column under this heading. Use heading filters to find specific entries" sqref="B4" xr:uid="{00000000-0002-0000-0300-000002000000}"/>
    <dataValidation allowBlank="1" showInputMessage="1" showErrorMessage="1" prompt="Enter Estimated amount in this column under this heading" sqref="C4" xr:uid="{00000000-0002-0000-0300-000003000000}"/>
    <dataValidation allowBlank="1" showInputMessage="1" showErrorMessage="1" prompt="Enter Actual amount in this column under this heading" sqref="D4" xr:uid="{00000000-0002-0000-0300-000004000000}"/>
    <dataValidation allowBlank="1" showInputMessage="1" showErrorMessage="1" prompt="Difference of Estimated and Actual Operating Expenses is automatically calculated in this column under this heading" sqref="F4" xr:uid="{00000000-0002-0000-0300-000005000000}"/>
    <dataValidation allowBlank="1" showInputMessage="1" showErrorMessage="1" prompt="Title of this worksheet is in this cell. Enter Date in cell F1. Budget Totals are automatically calculated in Totals table starting in cell B4" sqref="B2" xr:uid="{884F6137-2FF6-45FB-901C-C3B6B6F34E7F}"/>
  </dataValidations>
  <printOptions horizontalCentered="1"/>
  <pageMargins left="0.25" right="0.25" top="0.25" bottom="0.25" header="0" footer="0"/>
  <pageSetup scale="8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Monthly 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'Monthly Budget Summary'!Print_Area</vt:lpstr>
      <vt:lpstr>'Operating Expenses'!Print_Area</vt:lpstr>
      <vt:lpstr>Income!Print_Titles</vt:lpstr>
      <vt:lpstr>'Operating Expenses'!Print_Titles</vt:lpstr>
      <vt:lpstr>'Personnel Expenses'!Print_Titles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2022-01-03T23:29:59Z</dcterms:created>
  <dcterms:modified xsi:type="dcterms:W3CDTF">2022-10-18T21:08:39Z</dcterms:modified>
</cp:coreProperties>
</file>