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amily Budget Template\"/>
    </mc:Choice>
  </mc:AlternateContent>
  <xr:revisionPtr revIDLastSave="3" documentId="13_ncr:1_{435799BA-5943-4EEC-9A81-91ECC6DD2269}" xr6:coauthVersionLast="36" xr6:coauthVersionMax="47" xr10:uidLastSave="{464239AD-30E5-412F-B19D-0DDED95C8DB7}"/>
  <bookViews>
    <workbookView xWindow="-120" yWindow="-120" windowWidth="20730" windowHeight="11310" xr2:uid="{00000000-000D-0000-FFFF-FFFF00000000}"/>
  </bookViews>
  <sheets>
    <sheet name="Sheet1" sheetId="6" r:id="rId1"/>
  </sheets>
  <definedNames>
    <definedName name="_xlnm.Print_Area" localSheetId="0">Sheet1!$A$1:$I$96</definedName>
    <definedName name="valuevx">42.314159</definedName>
    <definedName name="vertex42_copyright" hidden="1">"© 2008-2014 Vertex42 LLC"</definedName>
    <definedName name="vertex42_id" hidden="1">"monthly-household-budget.xlsx"</definedName>
    <definedName name="vertex42_title" hidden="1">"Monthly Household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0" i="6" l="1"/>
  <c r="G90" i="6"/>
  <c r="F90" i="6"/>
  <c r="D90" i="6"/>
  <c r="C90" i="6"/>
  <c r="B90" i="6"/>
  <c r="A90" i="6"/>
  <c r="I89" i="6"/>
  <c r="D89" i="6"/>
  <c r="I88" i="6"/>
  <c r="D88" i="6"/>
  <c r="I87" i="6"/>
  <c r="D87" i="6"/>
  <c r="I86" i="6"/>
  <c r="D86" i="6"/>
  <c r="I85" i="6"/>
  <c r="I84" i="6"/>
  <c r="I83" i="6"/>
  <c r="C83" i="6"/>
  <c r="B83" i="6"/>
  <c r="A83" i="6"/>
  <c r="D82" i="6"/>
  <c r="D81" i="6"/>
  <c r="H80" i="6"/>
  <c r="G80" i="6"/>
  <c r="F80" i="6"/>
  <c r="D80" i="6"/>
  <c r="D83" i="6" s="1"/>
  <c r="I79" i="6"/>
  <c r="I78" i="6"/>
  <c r="I77" i="6"/>
  <c r="C77" i="6"/>
  <c r="B77" i="6"/>
  <c r="A77" i="6"/>
  <c r="I76" i="6"/>
  <c r="D76" i="6"/>
  <c r="I75" i="6"/>
  <c r="D75" i="6"/>
  <c r="I74" i="6"/>
  <c r="D74" i="6"/>
  <c r="D73" i="6"/>
  <c r="D72" i="6"/>
  <c r="H71" i="6"/>
  <c r="G71" i="6"/>
  <c r="F71" i="6"/>
  <c r="I70" i="6"/>
  <c r="I69" i="6"/>
  <c r="C69" i="6"/>
  <c r="B69" i="6"/>
  <c r="A69" i="6"/>
  <c r="I68" i="6"/>
  <c r="D68" i="6"/>
  <c r="I67" i="6"/>
  <c r="D67" i="6"/>
  <c r="I66" i="6"/>
  <c r="D66" i="6"/>
  <c r="D65" i="6"/>
  <c r="D64" i="6"/>
  <c r="H63" i="6"/>
  <c r="G63" i="6"/>
  <c r="F63" i="6"/>
  <c r="I62" i="6"/>
  <c r="I61" i="6"/>
  <c r="C61" i="6"/>
  <c r="B61" i="6"/>
  <c r="A61" i="6"/>
  <c r="I60" i="6"/>
  <c r="D60" i="6"/>
  <c r="I59" i="6"/>
  <c r="I63" i="6" s="1"/>
  <c r="D59" i="6"/>
  <c r="D58" i="6"/>
  <c r="D57" i="6"/>
  <c r="H56" i="6"/>
  <c r="G56" i="6"/>
  <c r="F56" i="6"/>
  <c r="D56" i="6"/>
  <c r="I55" i="6"/>
  <c r="D55" i="6"/>
  <c r="I54" i="6"/>
  <c r="I53" i="6"/>
  <c r="I52" i="6"/>
  <c r="C52" i="6"/>
  <c r="B52" i="6"/>
  <c r="A52" i="6"/>
  <c r="I51" i="6"/>
  <c r="D51" i="6"/>
  <c r="I50" i="6"/>
  <c r="D50" i="6"/>
  <c r="I49" i="6"/>
  <c r="D49" i="6"/>
  <c r="I48" i="6"/>
  <c r="D48" i="6"/>
  <c r="I47" i="6"/>
  <c r="D47" i="6"/>
  <c r="I46" i="6"/>
  <c r="D46" i="6"/>
  <c r="I45" i="6"/>
  <c r="I56" i="6" s="1"/>
  <c r="D45" i="6"/>
  <c r="D44" i="6"/>
  <c r="H42" i="6"/>
  <c r="G42" i="6"/>
  <c r="F42" i="6"/>
  <c r="I41" i="6"/>
  <c r="C41" i="6"/>
  <c r="B41" i="6"/>
  <c r="A41" i="6"/>
  <c r="I40" i="6"/>
  <c r="D40" i="6"/>
  <c r="I39" i="6"/>
  <c r="D39" i="6"/>
  <c r="I38" i="6"/>
  <c r="D38" i="6"/>
  <c r="I37" i="6"/>
  <c r="D37" i="6"/>
  <c r="D36" i="6"/>
  <c r="D35" i="6"/>
  <c r="H34" i="6"/>
  <c r="G34" i="6"/>
  <c r="F34" i="6"/>
  <c r="D34" i="6"/>
  <c r="I33" i="6"/>
  <c r="D33" i="6"/>
  <c r="I32" i="6"/>
  <c r="D32" i="6"/>
  <c r="I31" i="6"/>
  <c r="D31" i="6"/>
  <c r="I30" i="6"/>
  <c r="I29" i="6"/>
  <c r="I28" i="6"/>
  <c r="C28" i="6"/>
  <c r="B28" i="6"/>
  <c r="A28" i="6"/>
  <c r="I27" i="6"/>
  <c r="D27" i="6"/>
  <c r="I26" i="6"/>
  <c r="D26" i="6"/>
  <c r="I25" i="6"/>
  <c r="D25" i="6"/>
  <c r="D24" i="6"/>
  <c r="D23" i="6"/>
  <c r="H22" i="6"/>
  <c r="G22" i="6"/>
  <c r="F22" i="6"/>
  <c r="D22" i="6"/>
  <c r="I21" i="6"/>
  <c r="D21" i="6"/>
  <c r="I20" i="6"/>
  <c r="D20" i="6"/>
  <c r="I19" i="6"/>
  <c r="D19" i="6"/>
  <c r="I18" i="6"/>
  <c r="D18" i="6"/>
  <c r="I17" i="6"/>
  <c r="D17" i="6"/>
  <c r="I16" i="6"/>
  <c r="D16" i="6"/>
  <c r="I15" i="6"/>
  <c r="D15" i="6"/>
  <c r="C12" i="6"/>
  <c r="H4" i="6" s="1"/>
  <c r="B12" i="6"/>
  <c r="G4" i="6" s="1"/>
  <c r="A12" i="6"/>
  <c r="D11" i="6"/>
  <c r="D10" i="6"/>
  <c r="D9" i="6"/>
  <c r="D8" i="6"/>
  <c r="D7" i="6"/>
  <c r="D6" i="6"/>
  <c r="D5" i="6"/>
  <c r="D4" i="6"/>
  <c r="G5" i="6" l="1"/>
  <c r="G6" i="6" s="1"/>
  <c r="D28" i="6"/>
  <c r="D52" i="6"/>
  <c r="I22" i="6"/>
  <c r="I42" i="6"/>
  <c r="D12" i="6"/>
  <c r="D69" i="6"/>
  <c r="H5" i="6"/>
  <c r="I5" i="6" s="1"/>
  <c r="D41" i="6"/>
  <c r="I71" i="6"/>
  <c r="I80" i="6"/>
  <c r="I90" i="6"/>
  <c r="I34" i="6"/>
  <c r="D61" i="6"/>
  <c r="D77" i="6"/>
  <c r="I4" i="6"/>
  <c r="H6" i="6" l="1"/>
  <c r="I6" i="6" s="1"/>
</calcChain>
</file>

<file path=xl/sharedStrings.xml><?xml version="1.0" encoding="utf-8"?>
<sst xmlns="http://schemas.openxmlformats.org/spreadsheetml/2006/main" count="196" uniqueCount="115">
  <si>
    <t>Food</t>
  </si>
  <si>
    <t>Entertainment</t>
  </si>
  <si>
    <t>Rental Car</t>
  </si>
  <si>
    <t>Postage</t>
  </si>
  <si>
    <t>Actual</t>
  </si>
  <si>
    <t>INCOME</t>
  </si>
  <si>
    <t>Total Income</t>
  </si>
  <si>
    <t>Total Expenses</t>
  </si>
  <si>
    <t>NET</t>
  </si>
  <si>
    <t>Interest Income</t>
  </si>
  <si>
    <t>Dividends</t>
  </si>
  <si>
    <t>Clothing</t>
  </si>
  <si>
    <t>Groceries</t>
  </si>
  <si>
    <t>Gifts Given</t>
  </si>
  <si>
    <t>Gifts Received</t>
  </si>
  <si>
    <t>Wages &amp; Tips</t>
  </si>
  <si>
    <t>MISCELLANEOUS</t>
  </si>
  <si>
    <t>HOME EXPENSES</t>
  </si>
  <si>
    <t>Electricity</t>
  </si>
  <si>
    <t>Internet</t>
  </si>
  <si>
    <t>Other</t>
  </si>
  <si>
    <t>INSURANCE</t>
  </si>
  <si>
    <t>Health</t>
  </si>
  <si>
    <t>Medical</t>
  </si>
  <si>
    <t>Life</t>
  </si>
  <si>
    <t>Improvements</t>
  </si>
  <si>
    <t>Phone</t>
  </si>
  <si>
    <t>TRANSPORTATION</t>
  </si>
  <si>
    <t>Vehicle Payments</t>
  </si>
  <si>
    <t>Fuel</t>
  </si>
  <si>
    <t>Repairs</t>
  </si>
  <si>
    <t>Auto</t>
  </si>
  <si>
    <t>HEALTH</t>
  </si>
  <si>
    <t>Doctor/Dentist</t>
  </si>
  <si>
    <t>Medicine/Drugs</t>
  </si>
  <si>
    <t>Health Club Dues</t>
  </si>
  <si>
    <t>PETS</t>
  </si>
  <si>
    <t>Emergency</t>
  </si>
  <si>
    <t>ENTERTAINMENT</t>
  </si>
  <si>
    <t>Books</t>
  </si>
  <si>
    <t>Newspaper</t>
  </si>
  <si>
    <t>Magazines</t>
  </si>
  <si>
    <t>Outdoor Recreation</t>
  </si>
  <si>
    <t>Hobbies</t>
  </si>
  <si>
    <t>Sports</t>
  </si>
  <si>
    <t>SUBSCRIPTIONS</t>
  </si>
  <si>
    <t>Dues</t>
  </si>
  <si>
    <t>DAILY LIVING</t>
  </si>
  <si>
    <t>Personal Supplies</t>
  </si>
  <si>
    <t>Cleaning Services</t>
  </si>
  <si>
    <t>Club Memberships</t>
  </si>
  <si>
    <t>Dry Cleaning</t>
  </si>
  <si>
    <t>Charitable Donations</t>
  </si>
  <si>
    <t>Religious Donations</t>
  </si>
  <si>
    <t>Bank Fees</t>
  </si>
  <si>
    <t>Emergency Fund</t>
  </si>
  <si>
    <t>Investments</t>
  </si>
  <si>
    <t>SAVINGS</t>
  </si>
  <si>
    <t>OBLIGATIONS</t>
  </si>
  <si>
    <t>Federal Taxes</t>
  </si>
  <si>
    <t>State/Local Taxes</t>
  </si>
  <si>
    <t>EDUCATION</t>
  </si>
  <si>
    <t>Music Lessons</t>
  </si>
  <si>
    <t>Tuition</t>
  </si>
  <si>
    <t>Bus/Taxi/Train Fare</t>
  </si>
  <si>
    <t>Registration/License</t>
  </si>
  <si>
    <t>Home/Rental</t>
  </si>
  <si>
    <t>Lawn/Garden</t>
  </si>
  <si>
    <t>Furnishings/Appliances</t>
  </si>
  <si>
    <t>Cable/Satellite</t>
  </si>
  <si>
    <t>Water/Sewer/Trash</t>
  </si>
  <si>
    <t>Gas/Oil</t>
  </si>
  <si>
    <t>Mortgage/Rent</t>
  </si>
  <si>
    <t>Toys/Supplies</t>
  </si>
  <si>
    <t>Dining/Eating Out</t>
  </si>
  <si>
    <t>Salon/Barber</t>
  </si>
  <si>
    <t>Games</t>
  </si>
  <si>
    <t>Toys/Gadgets</t>
  </si>
  <si>
    <t>CHARITY/GIFTS</t>
  </si>
  <si>
    <t>VACATION</t>
  </si>
  <si>
    <t>Travel</t>
  </si>
  <si>
    <t>Lodging</t>
  </si>
  <si>
    <t>Difference</t>
  </si>
  <si>
    <t>CHILDREN</t>
  </si>
  <si>
    <t>School Tuition</t>
  </si>
  <si>
    <t>Discretionary [Name 1]</t>
  </si>
  <si>
    <t>Discretionary [Name 2]</t>
  </si>
  <si>
    <t>School Lunch</t>
  </si>
  <si>
    <t>School Supplies</t>
  </si>
  <si>
    <t>Toys/Games</t>
  </si>
  <si>
    <t>BUSINESS EXPENSE</t>
  </si>
  <si>
    <t>Maintenance</t>
  </si>
  <si>
    <t>Home Supplies</t>
  </si>
  <si>
    <t>Deductible Expenses</t>
  </si>
  <si>
    <t>Non-Deductible Expenses</t>
  </si>
  <si>
    <t>Legal Fees</t>
  </si>
  <si>
    <t>Transfer from Savings</t>
  </si>
  <si>
    <t>Babysitting</t>
  </si>
  <si>
    <t>Alimony/Child Support</t>
  </si>
  <si>
    <t>[42]</t>
  </si>
  <si>
    <t>Budget</t>
  </si>
  <si>
    <t>{42}</t>
  </si>
  <si>
    <t>Refunds/Reimbursements</t>
  </si>
  <si>
    <t>BUDGET SUMMARY</t>
  </si>
  <si>
    <t>Car Replacement Fund</t>
  </si>
  <si>
    <t>Retirement Fund</t>
  </si>
  <si>
    <t>Education Fund</t>
  </si>
  <si>
    <t>Student Loans</t>
  </si>
  <si>
    <t>Credit Card Debt</t>
  </si>
  <si>
    <t>Other Loans</t>
  </si>
  <si>
    <t>Activities</t>
  </si>
  <si>
    <t>Fun Stuff</t>
  </si>
  <si>
    <t>Media</t>
  </si>
  <si>
    <t>Vacation/Travel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</si>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</sst>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6"/>
      <color theme="0"/>
      <name val="Century Gothic"/>
      <family val="2"/>
    </font>
    <font>
      <b/>
      <sz val="48"/>
      <color theme="5" tint="-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theme="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5" tint="-0.249977111117893"/>
      </top>
      <bottom/>
      <diagonal/>
    </border>
    <border>
      <left/>
      <right/>
      <top/>
      <bottom style="medium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/>
    <xf numFmtId="4" fontId="8" fillId="2" borderId="0" xfId="1" applyNumberFormat="1" applyFont="1" applyFill="1" applyBorder="1" applyAlignment="1">
      <alignment horizontal="center" vertical="center"/>
    </xf>
    <xf numFmtId="43" fontId="8" fillId="5" borderId="0" xfId="1" applyNumberFormat="1" applyFont="1" applyFill="1" applyBorder="1" applyAlignment="1">
      <alignment horizontal="center" vertical="center"/>
    </xf>
    <xf numFmtId="40" fontId="10" fillId="5" borderId="0" xfId="2" applyNumberFormat="1" applyFont="1" applyFill="1" applyBorder="1" applyAlignment="1">
      <alignment horizontal="center" vertical="center"/>
    </xf>
    <xf numFmtId="43" fontId="8" fillId="5" borderId="0" xfId="0" applyNumberFormat="1" applyFont="1" applyFill="1" applyBorder="1" applyAlignment="1">
      <alignment horizontal="center" vertical="center"/>
    </xf>
    <xf numFmtId="43" fontId="8" fillId="5" borderId="0" xfId="1" applyNumberFormat="1" applyFont="1" applyFill="1" applyBorder="1" applyAlignment="1">
      <alignment vertical="center"/>
    </xf>
    <xf numFmtId="4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40" fontId="10" fillId="2" borderId="0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3" fontId="8" fillId="5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43" fontId="8" fillId="5" borderId="2" xfId="1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40" fontId="10" fillId="2" borderId="2" xfId="2" applyNumberFormat="1" applyFont="1" applyFill="1" applyBorder="1" applyAlignment="1">
      <alignment horizontal="center" vertical="center"/>
    </xf>
    <xf numFmtId="40" fontId="10" fillId="5" borderId="2" xfId="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 customBuiltin="1"/>
  </cellStyles>
  <dxfs count="2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theme="5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theme="5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/>
        <top style="medium">
          <color theme="5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0000000-0011-0000-FFFF-FFFF00000000}">
      <tableStyleElement type="wholeTable" dxfId="231"/>
      <tableStyleElement type="headerRow" dxfId="230"/>
      <tableStyleElement type="totalRow" dxfId="229"/>
      <tableStyleElement type="firstColumn" dxfId="228"/>
      <tableStyleElement type="lastColumn" dxfId="227"/>
    </tableStyle>
    <tableStyle name="V42_IncomeTable" pivot="0" count="5" xr9:uid="{00000000-0011-0000-FFFF-FFFF01000000}">
      <tableStyleElement type="wholeTable" dxfId="226"/>
      <tableStyleElement type="headerRow" dxfId="225"/>
      <tableStyleElement type="totalRow" dxfId="224"/>
      <tableStyleElement type="firstColumn" dxfId="223"/>
      <tableStyleElement type="lastColumn" dxfId="2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D2E987-8839-42D6-B5BB-35429B2C39F3}" name="Table22" displayName="Table22" ref="A3:D12" totalsRowCount="1" headerRowDxfId="219" dataDxfId="217" totalsRowDxfId="215" headerRowBorderDxfId="218" tableBorderDxfId="216">
  <tableColumns count="4">
    <tableColumn id="1" xr3:uid="{504A1C7C-5AA6-4D3B-9396-D69485BB73BD}" name="INCOME" totalsRowFunction="custom" dataDxfId="214" totalsRowDxfId="213">
      <totalsRowFormula>"Total " &amp; Table22[[#Headers],[INCOME]]</totalsRowFormula>
    </tableColumn>
    <tableColumn id="2" xr3:uid="{C6D80A37-5DCC-49D5-967C-C0BF0FFB61A1}" name="Budget" totalsRowFunction="custom" dataDxfId="212" totalsRowDxfId="211" dataCellStyle="Comma">
      <totalsRowFormula>SUBTOTAL(9,Table22[Budget])</totalsRowFormula>
    </tableColumn>
    <tableColumn id="3" xr3:uid="{29820597-7AFE-431C-B39A-CD5ECFCE155A}" name="Actual" totalsRowFunction="custom" dataDxfId="210" totalsRowDxfId="209" dataCellStyle="Comma">
      <totalsRowFormula>SUBTOTAL(9,Table22[Actual])</totalsRowFormula>
    </tableColumn>
    <tableColumn id="4" xr3:uid="{31713B93-84CE-400C-9DA3-53575F48B000}" name="Difference" totalsRowFunction="custom" dataDxfId="208" totalsRowDxfId="207" dataCellStyle="Comma">
      <calculatedColumnFormula>C4-B4</calculatedColumnFormula>
      <totalsRowFormula>SUBTOTAL(9,Table22[Difference])</totalsRowFormula>
    </tableColumn>
  </tableColumns>
  <tableStyleInfo name="V42_IncomeTable" showFirstColumn="0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A47AD5C-5EB7-4B52-A416-EAD61F08B872}" name="Table1428" displayName="Table1428" ref="F82:I90" totalsRowCount="1" headerRowDxfId="103" dataDxfId="101" totalsRowDxfId="99" headerRowBorderDxfId="102" tableBorderDxfId="100">
  <tableColumns count="4">
    <tableColumn id="1" xr3:uid="{4C20D781-4824-4A88-B9AF-A54FABEC7A30}" name="MISCELLANEOUS" totalsRowFunction="custom" dataDxfId="98" totalsRowDxfId="97">
      <totalsRowFormula>"Total " &amp; Table1428[[#Headers],[MISCELLANEOUS]]</totalsRowFormula>
    </tableColumn>
    <tableColumn id="2" xr3:uid="{BA318332-A72B-4342-AA71-D378F3811F9C}" name="Budget" totalsRowFunction="custom" dataDxfId="96" totalsRowDxfId="95" dataCellStyle="Comma">
      <totalsRowFormula>SUBTOTAL(9,Table1428[Budget])</totalsRowFormula>
    </tableColumn>
    <tableColumn id="3" xr3:uid="{C335AF2F-B375-47D1-B007-218D79D6BEA9}" name="Actual" totalsRowFunction="custom" dataDxfId="94" totalsRowDxfId="93" dataCellStyle="Comma">
      <totalsRowFormula>SUBTOTAL(9,Table1428[Actual])</totalsRowFormula>
    </tableColumn>
    <tableColumn id="4" xr3:uid="{ECCA5E54-E2F8-4CEA-984D-4EFD45DB04E0}" name="Difference" totalsRowFunction="custom" dataDxfId="92" totalsRowDxfId="91" dataCellStyle="Comma">
      <calculatedColumnFormula>G83-H83</calculatedColumnFormula>
      <totalsRowFormula>SUBTOTAL(9,Table1428[Difference])</totalsRowFormula>
    </tableColumn>
  </tableColumns>
  <tableStyleInfo name="V42_ExpenseTable" showFirstColumn="0" showLastColumn="1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810D7A1-E7E3-4FA2-8C48-8588458E70AD}" name="Table1529" displayName="Table1529" ref="A63:D69" totalsRowCount="1" headerRowDxfId="90" dataDxfId="88" totalsRowDxfId="86" headerRowBorderDxfId="89" tableBorderDxfId="87">
  <tableColumns count="4">
    <tableColumn id="1" xr3:uid="{69B6431B-F9AC-42E7-B578-CB3A1A513F71}" name="HEALTH" totalsRowFunction="custom" dataDxfId="85" totalsRowDxfId="84">
      <totalsRowFormula>"Total " &amp; Table1529[[#Headers],[HEALTH]]</totalsRowFormula>
    </tableColumn>
    <tableColumn id="2" xr3:uid="{09E108FB-F95E-4CF6-9D53-FE68F52DFFC3}" name="Budget" totalsRowFunction="custom" dataDxfId="83" totalsRowDxfId="82" dataCellStyle="Comma">
      <totalsRowFormula>SUBTOTAL(9,Table1529[Budget])</totalsRowFormula>
    </tableColumn>
    <tableColumn id="3" xr3:uid="{23C26ED5-E028-46DC-B4F3-CA025F79D001}" name="Actual" totalsRowFunction="custom" dataDxfId="81" totalsRowDxfId="80" dataCellStyle="Comma">
      <totalsRowFormula>SUBTOTAL(9,Table1529[Actual])</totalsRowFormula>
    </tableColumn>
    <tableColumn id="4" xr3:uid="{FB3F7CD9-0209-4144-89FE-73E6D8805244}" name="Difference" totalsRowFunction="custom" dataDxfId="79" totalsRowDxfId="78" dataCellStyle="Comma">
      <calculatedColumnFormula>B64-C64</calculatedColumnFormula>
      <totalsRowFormula>SUBTOTAL(9,Table1529[Difference])</totalsRowFormula>
    </tableColumn>
  </tableColumns>
  <tableStyleInfo name="V42_ExpenseTable" showFirstColumn="0" showLastColumn="1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5BFA5EB-540B-4E80-B318-3E62C0DF04F0}" name="Table1630" displayName="Table1630" ref="A71:D77" totalsRowCount="1" headerRowDxfId="77" dataDxfId="75" totalsRowDxfId="73" headerRowBorderDxfId="76" tableBorderDxfId="74">
  <tableColumns count="4">
    <tableColumn id="1" xr3:uid="{B34C88F1-6B78-42B0-A674-1EB4F40A4F54}" name="INSURANCE" totalsRowFunction="custom" dataDxfId="72" totalsRowDxfId="71">
      <totalsRowFormula>"Total " &amp; Table1630[[#Headers],[INSURANCE]]</totalsRowFormula>
    </tableColumn>
    <tableColumn id="2" xr3:uid="{D81AE81D-F8F3-4A78-B6D4-0D75F5137C37}" name="Budget" totalsRowFunction="custom" dataDxfId="70" totalsRowDxfId="69" dataCellStyle="Comma">
      <totalsRowFormula>SUBTOTAL(9,Table1630[Budget])</totalsRowFormula>
    </tableColumn>
    <tableColumn id="3" xr3:uid="{B82B5D10-8435-47EB-9A34-CDACE20C5CA2}" name="Actual" totalsRowFunction="custom" dataDxfId="68" totalsRowDxfId="67" dataCellStyle="Comma">
      <totalsRowFormula>SUBTOTAL(9,Table1630[Actual])</totalsRowFormula>
    </tableColumn>
    <tableColumn id="4" xr3:uid="{0A022F73-ED28-4F14-9475-68FB72E7D3ED}" name="Difference" totalsRowFunction="custom" dataDxfId="66" totalsRowDxfId="65" dataCellStyle="Comma">
      <calculatedColumnFormula>B72-C72</calculatedColumnFormula>
      <totalsRowFormula>SUBTOTAL(9,Table1630[Difference])</totalsRowFormula>
    </tableColumn>
  </tableColumns>
  <tableStyleInfo name="V42_ExpenseTable" showFirstColumn="0" showLastColumn="1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68D0A95-DB2E-4D06-A701-D25116EC3273}" name="Table1731" displayName="Table1731" ref="A79:D83" totalsRowCount="1" headerRowDxfId="64" dataDxfId="62" totalsRowDxfId="60" headerRowBorderDxfId="63" tableBorderDxfId="61">
  <tableColumns count="4">
    <tableColumn id="1" xr3:uid="{365594CC-44CD-446E-B171-30975F8D0DB9}" name="EDUCATION" totalsRowFunction="custom" dataDxfId="59" totalsRowDxfId="58">
      <totalsRowFormula>"Total " &amp; Table1731[[#Headers],[EDUCATION]]</totalsRowFormula>
    </tableColumn>
    <tableColumn id="2" xr3:uid="{430D6131-D9B0-4318-B3A1-856F0726AF8E}" name="Budget" totalsRowFunction="custom" dataDxfId="57" totalsRowDxfId="56">
      <totalsRowFormula>SUBTOTAL(9,Table1731[Budget])</totalsRowFormula>
    </tableColumn>
    <tableColumn id="3" xr3:uid="{64E7F403-D54F-44BC-8E73-ECA2A2436405}" name="Actual" totalsRowFunction="custom" dataDxfId="55" totalsRowDxfId="54">
      <totalsRowFormula>SUBTOTAL(9,Table1731[Actual])</totalsRowFormula>
    </tableColumn>
    <tableColumn id="4" xr3:uid="{CA515DE3-5A9A-4C2D-BD43-DD75D10315A2}" name="Difference" totalsRowFunction="custom" dataDxfId="53" totalsRowDxfId="52">
      <calculatedColumnFormula>B80-C80</calculatedColumnFormula>
      <totalsRowFormula>SUBTOTAL(9,Table1731[Difference])</totalsRowFormula>
    </tableColumn>
  </tableColumns>
  <tableStyleInfo name="V42_ExpenseTable" showFirstColumn="0" showLastColumn="1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5DCE6C0-453C-48EC-9C6F-F72BF9EC961E}" name="Table1832" displayName="Table1832" ref="A85:D90" totalsRowCount="1" headerRowDxfId="51" dataDxfId="49" totalsRowDxfId="47" headerRowBorderDxfId="50" tableBorderDxfId="48">
  <tableColumns count="4">
    <tableColumn id="1" xr3:uid="{EC7CDB56-F049-4F24-BB91-BAE8AFF7524F}" name="CHARITY/GIFTS" totalsRowFunction="custom" dataDxfId="46" totalsRowDxfId="45">
      <totalsRowFormula>"Total " &amp; Table1832[[#Headers],[CHARITY/GIFTS]]</totalsRowFormula>
    </tableColumn>
    <tableColumn id="2" xr3:uid="{34F58EA1-446D-4DE4-96D6-E5588F936467}" name="Budget" totalsRowFunction="custom" dataDxfId="44" totalsRowDxfId="43">
      <totalsRowFormula>SUBTOTAL(9,Table1832[Budget])</totalsRowFormula>
    </tableColumn>
    <tableColumn id="3" xr3:uid="{83159502-1FE2-4010-99A7-88F53DE10A46}" name="Actual" totalsRowFunction="custom" dataDxfId="42" totalsRowDxfId="41">
      <totalsRowFormula>SUBTOTAL(9,Table1832[Actual])</totalsRowFormula>
    </tableColumn>
    <tableColumn id="4" xr3:uid="{26B75BED-F66B-4087-BE36-559805468AE7}" name="Difference" totalsRowFunction="custom" dataDxfId="40" totalsRowDxfId="39" dataCellStyle="Comma">
      <calculatedColumnFormula>B86-C86</calculatedColumnFormula>
      <totalsRowFormula>SUBTOTAL(9,Table1832[Difference])</totalsRowFormula>
    </tableColumn>
  </tableColumns>
  <tableStyleInfo name="V42_ExpenseTable" showFirstColumn="0" showLastColumn="1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23D4F8E-7CB6-402C-9005-E6B7DF55E859}" name="Table1933" displayName="Table1933" ref="A54:D61" totalsRowCount="1" headerRowDxfId="38" dataDxfId="36" totalsRowDxfId="34" headerRowBorderDxfId="37" tableBorderDxfId="35">
  <tableColumns count="4">
    <tableColumn id="1" xr3:uid="{CB2F22E3-8FF2-4845-ACA9-123D3A5CF000}" name="TRANSPORTATION" totalsRowFunction="custom" dataDxfId="33" totalsRowDxfId="32">
      <totalsRowFormula>"Total " &amp; Table1933[[#Headers],[TRANSPORTATION]]</totalsRowFormula>
    </tableColumn>
    <tableColumn id="2" xr3:uid="{6D2CA0D2-9F1A-4C1A-9A9F-0A0037282AB0}" name="Budget" totalsRowFunction="custom" dataDxfId="31" totalsRowDxfId="30" dataCellStyle="Comma">
      <totalsRowFormula>SUBTOTAL(9,Table1933[Budget])</totalsRowFormula>
    </tableColumn>
    <tableColumn id="3" xr3:uid="{584CE104-5E39-4822-B72B-7C7290642376}" name="Actual" totalsRowFunction="custom" dataDxfId="29" totalsRowDxfId="28" dataCellStyle="Comma">
      <totalsRowFormula>SUBTOTAL(9,Table1933[Actual])</totalsRowFormula>
    </tableColumn>
    <tableColumn id="4" xr3:uid="{77662C51-00A5-4BA0-BD73-7A3F35F479BF}" name="Difference" totalsRowFunction="custom" dataDxfId="27" totalsRowDxfId="26" dataCellStyle="Comma">
      <calculatedColumnFormula>B55-C55</calculatedColumnFormula>
      <totalsRowFormula>SUBTOTAL(9,Table1933[Difference])</totalsRowFormula>
    </tableColumn>
  </tableColumns>
  <tableStyleInfo name="V42_ExpenseTable" showFirstColumn="0" showLastColumn="1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9367BDA-1C85-4499-B2DE-CFCC04E86452}" name="Table2034" displayName="Table2034" ref="A30:D41" totalsRowCount="1" headerRowDxfId="25" dataDxfId="23" totalsRowDxfId="21" headerRowBorderDxfId="24" tableBorderDxfId="22">
  <tableColumns count="4">
    <tableColumn id="1" xr3:uid="{6AABE76A-4D16-41F1-BFE6-47F8DD66D3D6}" name="DAILY LIVING" totalsRowFunction="custom" dataDxfId="20" totalsRowDxfId="19">
      <totalsRowFormula>"Total " &amp; Table2034[[#Headers],[DAILY LIVING]]</totalsRowFormula>
    </tableColumn>
    <tableColumn id="2" xr3:uid="{4B51FA9D-7EA7-443A-9962-882DB1B69FBC}" name="Budget" totalsRowFunction="custom" dataDxfId="18" totalsRowDxfId="17" dataCellStyle="Comma">
      <totalsRowFormula>SUBTOTAL(9,Table2034[Budget])</totalsRowFormula>
    </tableColumn>
    <tableColumn id="3" xr3:uid="{540C3825-CD1D-40CE-9F03-C32BBA2C92F4}" name="Actual" totalsRowFunction="custom" dataDxfId="16" totalsRowDxfId="15" dataCellStyle="Comma">
      <totalsRowFormula>SUBTOTAL(9,Table2034[Actual])</totalsRowFormula>
    </tableColumn>
    <tableColumn id="4" xr3:uid="{8515494E-36C2-48F6-81F5-16D6275DC945}" name="Difference" totalsRowFunction="custom" dataDxfId="14" totalsRowDxfId="13" dataCellStyle="Comma">
      <calculatedColumnFormula>B31-C31</calculatedColumnFormula>
      <totalsRowFormula>SUBTOTAL(9,Table2034[Difference])</totalsRowFormula>
    </tableColumn>
  </tableColumns>
  <tableStyleInfo name="V42_ExpenseTable" showFirstColumn="0" showLastColumn="1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6EE0D72-8BA2-425B-B3D1-65C966C149B9}" name="Table2135" displayName="Table2135" ref="A43:D52" totalsRowCount="1" headerRowDxfId="12" dataDxfId="10" totalsRowDxfId="8" headerRowBorderDxfId="11" tableBorderDxfId="9">
  <tableColumns count="4">
    <tableColumn id="1" xr3:uid="{A983CB0F-6E98-4E7D-8D52-66921A31476E}" name="CHILDREN" totalsRowFunction="custom" dataDxfId="7" totalsRowDxfId="6">
      <totalsRowFormula>"Total " &amp; Table2135[[#Headers],[CHILDREN]]</totalsRowFormula>
    </tableColumn>
    <tableColumn id="2" xr3:uid="{ABE24987-78EE-418E-9D5C-209DB0C0B7C9}" name="Budget" totalsRowFunction="custom" dataDxfId="5" totalsRowDxfId="4" dataCellStyle="Comma">
      <totalsRowFormula>SUBTOTAL(9,Table2135[Budget])</totalsRowFormula>
    </tableColumn>
    <tableColumn id="3" xr3:uid="{5F781142-CCA5-4164-98CD-BEDCB9A23538}" name="Actual" totalsRowFunction="custom" dataDxfId="3" totalsRowDxfId="2" dataCellStyle="Comma">
      <totalsRowFormula>SUBTOTAL(9,Table2135[Actual])</totalsRowFormula>
    </tableColumn>
    <tableColumn id="4" xr3:uid="{59A5098C-C515-402B-B9CD-742BCA4A987F}" name="Difference" totalsRowFunction="custom" dataDxfId="1" totalsRowDxfId="0" dataCellStyle="Comma">
      <calculatedColumnFormula>B44-C44</calculatedColumnFormula>
      <totalsRowFormula>SUBTOTAL(9,Table2135[Difference])</totalsRow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F4A188-D928-4DE7-AD28-2095876293D0}" name="Table54" displayName="Table54" ref="A14:D28" totalsRowCount="1" headerRowDxfId="206" dataDxfId="204" totalsRowDxfId="202" headerRowBorderDxfId="205" tableBorderDxfId="203">
  <tableColumns count="4">
    <tableColumn id="1" xr3:uid="{5198F405-9067-4260-A9A3-09805ECD9186}" name="HOME EXPENSES" totalsRowFunction="custom" dataDxfId="201" totalsRowDxfId="200">
      <totalsRowFormula>"Total " &amp; Table54[[#Headers],[HOME EXPENSES]]</totalsRowFormula>
    </tableColumn>
    <tableColumn id="2" xr3:uid="{85485355-2F28-4C49-9A1F-8DF27C266410}" name="Budget" totalsRowFunction="custom" dataDxfId="199" totalsRowDxfId="198" dataCellStyle="Comma">
      <totalsRowFormula>SUBTOTAL(9,Table54[Budget])</totalsRowFormula>
    </tableColumn>
    <tableColumn id="3" xr3:uid="{1BEA11E3-E805-463B-9066-5BD273CEEA37}" name="Actual" totalsRowFunction="custom" dataDxfId="197" totalsRowDxfId="196" dataCellStyle="Comma">
      <totalsRowFormula>SUBTOTAL(9,Table54[Actual])</totalsRowFormula>
    </tableColumn>
    <tableColumn id="4" xr3:uid="{030E8A8E-8778-4ADE-A24F-97E7B4B7EA17}" name="Difference" totalsRowFunction="custom" dataDxfId="195" totalsRowDxfId="194" dataCellStyle="Comma">
      <calculatedColumnFormula>B15-C15</calculatedColumnFormula>
      <totalsRowFormula>SUBTOTAL(9,Table54[Difference])</totalsRow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B0A047-6C40-44DA-9D76-F0842B912589}" name="Table65" displayName="Table65" ref="F14:I22" totalsRowCount="1" headerRowDxfId="193" dataDxfId="191" totalsRowDxfId="189" headerRowBorderDxfId="192" tableBorderDxfId="190">
  <tableColumns count="4">
    <tableColumn id="1" xr3:uid="{0CB81552-4F7D-4E82-B27A-EBC6CB8F38D6}" name="SAVINGS" totalsRowFunction="custom" dataDxfId="188" totalsRowDxfId="187">
      <totalsRowFormula>"Total " &amp; Table65[[#Headers],[SAVINGS]]</totalsRowFormula>
    </tableColumn>
    <tableColumn id="2" xr3:uid="{BE82C1AF-A5C1-47E9-9659-AE46339B8242}" name="Budget" totalsRowFunction="custom" dataDxfId="186" totalsRowDxfId="185" dataCellStyle="Comma">
      <totalsRowFormula>SUBTOTAL(9,Table65[Budget])</totalsRowFormula>
    </tableColumn>
    <tableColumn id="3" xr3:uid="{21740975-4C1C-41C6-B8CE-3130C84920B8}" name="Actual" totalsRowFunction="custom" dataDxfId="184" totalsRowDxfId="183" dataCellStyle="Comma">
      <totalsRowFormula>SUBTOTAL(9,Table65[Actual])</totalsRowFormula>
    </tableColumn>
    <tableColumn id="4" xr3:uid="{F55D6392-0540-4F7E-876C-2E288E688664}" name="Difference" totalsRowFunction="custom" dataDxfId="182" totalsRowDxfId="181" dataCellStyle="Comma">
      <calculatedColumnFormula>G15-H15</calculatedColumnFormula>
      <totalsRowFormula>SUBTOTAL(9,Table65[Difference])</totalsRowFormula>
    </tableColumn>
  </tableColumns>
  <tableStyleInfo name="V42_ExpenseTable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9631E4-F9EB-4EAB-B222-B9EB1EB486F7}" name="Table710" displayName="Table710" ref="F24:I34" totalsRowCount="1" headerRowDxfId="180" dataDxfId="178" totalsRowDxfId="176" headerRowBorderDxfId="179" tableBorderDxfId="177">
  <tableColumns count="4">
    <tableColumn id="1" xr3:uid="{1364A48A-E3D4-430D-8690-B35F7FB1F08C}" name="OBLIGATIONS" totalsRowFunction="custom" dataDxfId="175" totalsRowDxfId="174">
      <totalsRowFormula>"Total " &amp; Table710[[#Headers],[OBLIGATIONS]]</totalsRowFormula>
    </tableColumn>
    <tableColumn id="2" xr3:uid="{ABE6535A-F87C-4DAB-BCBD-0B38E66B373B}" name="Budget" totalsRowFunction="custom" dataDxfId="173" totalsRowDxfId="172" dataCellStyle="Comma">
      <totalsRowFormula>SUBTOTAL(9,Table710[Budget])</totalsRowFormula>
    </tableColumn>
    <tableColumn id="3" xr3:uid="{7C380E15-4365-40B7-B5B7-9EAAE97F2578}" name="Actual" totalsRowFunction="custom" dataDxfId="171" totalsRowDxfId="170" dataCellStyle="Comma">
      <totalsRowFormula>SUBTOTAL(9,Table710[Actual])</totalsRowFormula>
    </tableColumn>
    <tableColumn id="4" xr3:uid="{A0E8B952-C03A-4B25-A38E-3F8F6B7BBDCE}" name="Difference" totalsRowFunction="custom" dataDxfId="169" totalsRowDxfId="168" dataCellStyle="Comma">
      <calculatedColumnFormula>G25-H25</calculatedColumnFormula>
      <totalsRowFormula>SUBTOTAL(9,Table710[Difference])</totalsRowFormula>
    </tableColumn>
  </tableColumns>
  <tableStyleInfo name="V42_ExpenseTable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FFE89DC-7A97-4069-A59A-28564BB346D4}" name="Table823" displayName="Table823" ref="F36:I42" totalsRowCount="1" headerRowDxfId="167" dataDxfId="165" totalsRowDxfId="163" headerRowBorderDxfId="166" tableBorderDxfId="164">
  <tableColumns count="4">
    <tableColumn id="1" xr3:uid="{A44AF0B5-402D-4B2F-B9BD-710CE56BAEC2}" name="BUSINESS EXPENSE" totalsRowFunction="custom" dataDxfId="162" totalsRowDxfId="161">
      <totalsRowFormula>"Total " &amp; Table823[[#Headers],[BUSINESS EXPENSE]]</totalsRowFormula>
    </tableColumn>
    <tableColumn id="2" xr3:uid="{D46AFBCD-D68F-4DC4-BB97-CAC2D1FD3FD1}" name="Budget" totalsRowFunction="custom" dataDxfId="160" totalsRowDxfId="159">
      <totalsRowFormula>SUBTOTAL(9,Table823[Budget])</totalsRowFormula>
    </tableColumn>
    <tableColumn id="3" xr3:uid="{50FBFE6F-8157-47EA-B1C0-CEDE7E0F2167}" name="Actual" totalsRowFunction="custom" dataDxfId="158" totalsRowDxfId="157">
      <totalsRowFormula>SUBTOTAL(9,Table823[Actual])</totalsRowFormula>
    </tableColumn>
    <tableColumn id="4" xr3:uid="{F29C5E6B-CFA6-481D-9437-856F94DD0267}" name="Difference" totalsRowFunction="custom" dataDxfId="156" totalsRowDxfId="155" dataCellStyle="Comma">
      <calculatedColumnFormula>G37-H37</calculatedColumnFormula>
      <totalsRowFormula>SUBTOTAL(9,Table823[Difference])</totalsRowFormula>
    </tableColumn>
  </tableColumns>
  <tableStyleInfo name="V42_ExpenseTable"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B2BC248-8E74-4FD0-B6B7-1977E8C93845}" name="Table1024" displayName="Table1024" ref="F44:I56" totalsRowCount="1" headerRowDxfId="154" dataDxfId="152" totalsRowDxfId="151" headerRowBorderDxfId="153">
  <tableColumns count="4">
    <tableColumn id="1" xr3:uid="{300D2172-1E81-408B-980F-F902AA7D1759}" name="ENTERTAINMENT" totalsRowFunction="custom" dataDxfId="150" totalsRowDxfId="149">
      <totalsRowFormula>"Total " &amp; Table1024[[#Headers],[ENTERTAINMENT]]</totalsRowFormula>
    </tableColumn>
    <tableColumn id="2" xr3:uid="{0E68B1CE-FB7A-42A3-A85D-B031A4A9FE6B}" name="Budget" totalsRowFunction="custom" dataDxfId="148" totalsRowDxfId="147" dataCellStyle="Comma">
      <totalsRowFormula>SUBTOTAL(9,Table1024[Budget])</totalsRowFormula>
    </tableColumn>
    <tableColumn id="3" xr3:uid="{B9774BFC-7F51-498B-9F7B-E02F48887BEE}" name="Actual" totalsRowFunction="custom" dataDxfId="146" totalsRowDxfId="145" dataCellStyle="Comma">
      <totalsRowFormula>SUBTOTAL(9,Table1024[Actual])</totalsRowFormula>
    </tableColumn>
    <tableColumn id="4" xr3:uid="{D79A3954-66D5-4558-B162-4479EEBC44A9}" name="Difference" totalsRowFunction="custom" dataDxfId="144" totalsRowDxfId="143" dataCellStyle="Comma">
      <calculatedColumnFormula>G45-H45</calculatedColumnFormula>
      <totalsRowFormula>SUBTOTAL(9,Table1024[Difference])</totalsRowFormula>
    </tableColumn>
  </tableColumns>
  <tableStyleInfo name="V42_ExpenseTable"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0339A42-26E3-4712-A1EB-7324D34A4ECE}" name="Table1125" displayName="Table1125" ref="F58:I63" totalsRowCount="1" headerRowDxfId="142" dataDxfId="140" totalsRowDxfId="138" headerRowBorderDxfId="141" tableBorderDxfId="139">
  <tableColumns count="4">
    <tableColumn id="1" xr3:uid="{43EC5BF9-30AB-42A9-A152-57921066720C}" name="PETS" totalsRowFunction="custom" dataDxfId="137" totalsRowDxfId="136">
      <totalsRowFormula>"Total " &amp; Table1125[[#Headers],[PETS]]</totalsRowFormula>
    </tableColumn>
    <tableColumn id="2" xr3:uid="{FCA22CC3-2075-4553-9CD0-9468C1B25056}" name="Budget" totalsRowFunction="custom" dataDxfId="135" totalsRowDxfId="134">
      <totalsRowFormula>SUBTOTAL(9,Table1125[Budget])</totalsRowFormula>
    </tableColumn>
    <tableColumn id="3" xr3:uid="{3A35DF62-2FD6-4E80-A494-A501C4429D1B}" name="Actual" totalsRowFunction="custom" dataDxfId="133" totalsRowDxfId="132">
      <totalsRowFormula>SUBTOTAL(9,Table1125[Actual])</totalsRowFormula>
    </tableColumn>
    <tableColumn id="4" xr3:uid="{64B0FDFB-6169-4E17-B96F-C2CDCFEDFFAF}" name="Difference" totalsRowFunction="custom" dataDxfId="131" totalsRowDxfId="130" dataCellStyle="Comma">
      <calculatedColumnFormula>G59-H59</calculatedColumnFormula>
      <totalsRowFormula>SUBTOTAL(9,Table1125[Difference])</totalsRowFormula>
    </tableColumn>
  </tableColumns>
  <tableStyleInfo name="V42_ExpenseTable"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80DDD3C-4AD8-4B33-97B6-1046061FDD21}" name="Table1226" displayName="Table1226" ref="F65:I71" totalsRowCount="1" headerRowDxfId="129" dataDxfId="127" totalsRowDxfId="125" headerRowBorderDxfId="128" tableBorderDxfId="126">
  <tableColumns count="4">
    <tableColumn id="1" xr3:uid="{C22BADD2-D8FD-40DE-AEEE-FC03A8B21747}" name="SUBSCRIPTIONS" totalsRowFunction="custom" dataDxfId="124" totalsRowDxfId="123">
      <totalsRowFormula>"Total " &amp; Table1226[[#Headers],[SUBSCRIPTIONS]]</totalsRowFormula>
    </tableColumn>
    <tableColumn id="2" xr3:uid="{3A5D65F9-FE6B-45C5-A831-C0ECB3AFF338}" name="Budget" totalsRowFunction="custom" dataDxfId="122" totalsRowDxfId="121" dataCellStyle="Comma">
      <totalsRowFormula>SUBTOTAL(9,Table1226[Budget])</totalsRowFormula>
    </tableColumn>
    <tableColumn id="3" xr3:uid="{E9BFC8A5-70EE-433C-B75F-4A5B184121E3}" name="Actual" totalsRowFunction="custom" dataDxfId="120" totalsRowDxfId="119" dataCellStyle="Comma">
      <totalsRowFormula>SUBTOTAL(9,Table1226[Actual])</totalsRowFormula>
    </tableColumn>
    <tableColumn id="4" xr3:uid="{07550167-65BC-4F48-99F3-7472BDDE0AA3}" name="Difference" totalsRowFunction="custom" dataDxfId="118" totalsRowDxfId="117" dataCellStyle="Comma">
      <calculatedColumnFormula>G66-H66</calculatedColumnFormula>
      <totalsRowFormula>SUBTOTAL(9,Table1226[Difference])</totalsRowFormula>
    </tableColumn>
  </tableColumns>
  <tableStyleInfo name="V42_ExpenseTable"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CFDB015-9694-4028-90CB-FA18B90ACDF3}" name="Table1327" displayName="Table1327" ref="F73:I80" totalsRowCount="1" headerRowDxfId="116" dataDxfId="114" totalsRowDxfId="112" headerRowBorderDxfId="115" tableBorderDxfId="113">
  <tableColumns count="4">
    <tableColumn id="1" xr3:uid="{3DECBB81-F348-4DFC-B0F1-BAE8A2D0FC30}" name="VACATION" totalsRowFunction="custom" dataDxfId="111" totalsRowDxfId="110">
      <totalsRowFormula>"Total " &amp; Table1327[[#Headers],[VACATION]]</totalsRowFormula>
    </tableColumn>
    <tableColumn id="2" xr3:uid="{1C5187F1-1D73-4B58-9E0E-230B84799F7B}" name="Budget" totalsRowFunction="custom" dataDxfId="109" totalsRowDxfId="108" dataCellStyle="Comma">
      <totalsRowFormula>SUBTOTAL(9,Table1327[Budget])</totalsRowFormula>
    </tableColumn>
    <tableColumn id="3" xr3:uid="{3106BB03-EE4F-43F0-8566-AC2C607AF1FC}" name="Actual" totalsRowFunction="custom" dataDxfId="107" totalsRowDxfId="106" dataCellStyle="Comma">
      <totalsRowFormula>SUBTOTAL(9,Table1327[Actual])</totalsRowFormula>
    </tableColumn>
    <tableColumn id="4" xr3:uid="{B5CF29DA-14FC-4419-A29E-69964C5255BC}" name="Difference" totalsRowFunction="custom" dataDxfId="105" totalsRowDxfId="104" dataCellStyle="Comma">
      <calculatedColumnFormula>G74-H74</calculatedColumnFormula>
      <totalsRowFormula>SUBTOTAL(9,Table1327[Difference])</totalsRowFormula>
    </tableColumn>
  </tableColumns>
  <tableStyleInfo name="V42_ExpenseTable" showFirstColumn="0" showLastColumn="1" showRowStripes="0" showColumnStripes="0"/>
</table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583E-2380-46D4-A3AD-2CF61494E03E}">
  <dimension ref="A1:M96"/>
  <sheetViews>
    <sheetView tabSelected="1" zoomScaleNormal="100" workbookViewId="0">
      <selection sqref="A1:I1"/>
    </sheetView>
  </sheetViews>
  <sheetFormatPr defaultRowHeight="14.25" x14ac:dyDescent="0.2"/>
  <cols>
    <col min="1" max="1" width="20.625" customWidth="1"/>
    <col min="2" max="4" width="12.625" customWidth="1"/>
    <col min="5" max="5" width="5.625" style="26" customWidth="1"/>
    <col min="6" max="6" width="22.625" style="11" customWidth="1"/>
    <col min="7" max="9" width="12.625" customWidth="1"/>
  </cols>
  <sheetData>
    <row r="1" spans="1:13" ht="65.099999999999994" customHeight="1" thickBot="1" x14ac:dyDescent="0.25">
      <c r="A1" s="54" t="s">
        <v>114</v>
      </c>
      <c r="B1" s="54"/>
      <c r="C1" s="54"/>
      <c r="D1" s="54"/>
      <c r="E1" s="54"/>
      <c r="F1" s="54"/>
      <c r="G1" s="54"/>
      <c r="H1" s="54"/>
      <c r="I1" s="54"/>
    </row>
    <row r="2" spans="1:13" ht="24.95" customHeight="1" thickTop="1" x14ac:dyDescent="0.3">
      <c r="A2" s="2"/>
      <c r="B2" s="2"/>
      <c r="C2" s="2"/>
      <c r="D2" s="2"/>
      <c r="E2" s="3"/>
      <c r="F2" s="9"/>
      <c r="G2" s="2"/>
      <c r="H2" s="2"/>
      <c r="I2" s="2"/>
    </row>
    <row r="3" spans="1:13" s="5" customFormat="1" ht="24.95" customHeight="1" x14ac:dyDescent="0.2">
      <c r="A3" s="14" t="s">
        <v>5</v>
      </c>
      <c r="B3" s="15" t="s">
        <v>100</v>
      </c>
      <c r="C3" s="16" t="s">
        <v>4</v>
      </c>
      <c r="D3" s="16" t="s">
        <v>82</v>
      </c>
      <c r="E3" s="39" t="s">
        <v>99</v>
      </c>
      <c r="F3" s="17" t="s">
        <v>103</v>
      </c>
      <c r="G3" s="18" t="s">
        <v>100</v>
      </c>
      <c r="H3" s="18" t="s">
        <v>4</v>
      </c>
      <c r="I3" s="18" t="s">
        <v>82</v>
      </c>
    </row>
    <row r="4" spans="1:13" ht="24.95" customHeight="1" x14ac:dyDescent="0.2">
      <c r="A4" s="24" t="s">
        <v>15</v>
      </c>
      <c r="B4" s="27">
        <v>2000</v>
      </c>
      <c r="C4" s="27">
        <v>2000</v>
      </c>
      <c r="D4" s="28">
        <f t="shared" ref="D4:D10" si="0">C4-B4</f>
        <v>0</v>
      </c>
      <c r="E4" s="24"/>
      <c r="F4" s="37" t="s">
        <v>6</v>
      </c>
      <c r="G4" s="38">
        <f>Table22[[#Totals],[Budget]]</f>
        <v>2000</v>
      </c>
      <c r="H4" s="38">
        <f>Table22[[#Totals],[Actual]]</f>
        <v>2000</v>
      </c>
      <c r="I4" s="29">
        <f>G4-H4</f>
        <v>0</v>
      </c>
    </row>
    <row r="5" spans="1:13" ht="24.95" customHeight="1" thickBot="1" x14ac:dyDescent="0.25">
      <c r="A5" s="24" t="s">
        <v>9</v>
      </c>
      <c r="B5" s="27"/>
      <c r="C5" s="27"/>
      <c r="D5" s="28">
        <f t="shared" si="0"/>
        <v>0</v>
      </c>
      <c r="E5" s="24"/>
      <c r="F5" s="51" t="s">
        <v>7</v>
      </c>
      <c r="G5" s="52">
        <f>SUM(,Table54[[#Totals],[Budget]],Table2034[[#Totals],[Budget]],Table2135[[#Totals],[Budget]],Table1933[[#Totals],[Budget]],Table1529[[#Totals],[Budget]],Table1630[[#Totals],[Budget]],Table1731[[#Totals],[Budget]],Table1832[[#Totals],[Budget]],Table1428[[#Totals],[Budget]],Table1327[[#Totals],[Budget]],Table1226[[#Totals],[Budget]],Table1125[[#Totals],[Budget]],Table1024[[#Totals],[Budget]],Table823[[#Totals],[Budget]],Table710[[#Totals],[Budget]],Table65[[#Totals],[Budget]])</f>
        <v>1345</v>
      </c>
      <c r="H5" s="52">
        <f>SUM(Table54[[#Totals],[Actual]],Table2034[[#Totals],[Actual]],Table2135[[#Totals],[Actual]],Table1933[[#Totals],[Actual]],Table1529[[#Totals],[Actual]],Table1630[[#Totals],[Actual]],Table1731[[#Totals],[Actual]],Table1832[[#Totals],[Actual]],Table1428[[#Totals],[Actual]],Table1327[[#Totals],[Actual]],Table1226[[#Totals],[Actual]],Table1125[[#Totals],[Actual]],Table1024[[#Totals],[Actual]],Table823[[#Totals],[Actual]],Table710[[#Totals],[Actual]],Table65[[#Totals],[Actual]])</f>
        <v>1486</v>
      </c>
      <c r="I5" s="53">
        <f>G5-H5</f>
        <v>-141</v>
      </c>
    </row>
    <row r="6" spans="1:13" ht="24.95" customHeight="1" x14ac:dyDescent="0.2">
      <c r="A6" s="24" t="s">
        <v>10</v>
      </c>
      <c r="B6" s="27"/>
      <c r="C6" s="27"/>
      <c r="D6" s="28">
        <f t="shared" si="0"/>
        <v>0</v>
      </c>
      <c r="E6" s="24"/>
      <c r="F6" s="37" t="s">
        <v>8</v>
      </c>
      <c r="G6" s="38">
        <f>G4-G5</f>
        <v>655</v>
      </c>
      <c r="H6" s="38">
        <f>H4-H5</f>
        <v>514</v>
      </c>
      <c r="I6" s="29">
        <f>H6-G6</f>
        <v>-141</v>
      </c>
    </row>
    <row r="7" spans="1:13" ht="24.95" customHeight="1" x14ac:dyDescent="0.2">
      <c r="A7" s="24" t="s">
        <v>14</v>
      </c>
      <c r="B7" s="27"/>
      <c r="C7" s="27"/>
      <c r="D7" s="28">
        <f t="shared" si="0"/>
        <v>0</v>
      </c>
      <c r="E7" s="40"/>
      <c r="F7" s="34"/>
      <c r="G7" s="35"/>
      <c r="H7" s="35"/>
      <c r="I7" s="35"/>
    </row>
    <row r="8" spans="1:13" ht="24.95" customHeight="1" x14ac:dyDescent="0.2">
      <c r="A8" s="24" t="s">
        <v>102</v>
      </c>
      <c r="B8" s="27"/>
      <c r="C8" s="27"/>
      <c r="D8" s="28">
        <f t="shared" si="0"/>
        <v>0</v>
      </c>
      <c r="E8" s="24"/>
      <c r="F8" s="34"/>
      <c r="G8" s="35"/>
      <c r="H8" s="35"/>
      <c r="I8" s="35"/>
    </row>
    <row r="9" spans="1:13" ht="24.95" customHeight="1" x14ac:dyDescent="0.2">
      <c r="A9" s="24" t="s">
        <v>96</v>
      </c>
      <c r="B9" s="27"/>
      <c r="C9" s="27"/>
      <c r="D9" s="28">
        <f t="shared" si="0"/>
        <v>0</v>
      </c>
      <c r="E9" s="24"/>
      <c r="F9" s="34"/>
      <c r="G9" s="35"/>
      <c r="H9" s="35"/>
      <c r="I9" s="35"/>
    </row>
    <row r="10" spans="1:13" ht="24.95" customHeight="1" x14ac:dyDescent="0.2">
      <c r="A10" s="24" t="s">
        <v>20</v>
      </c>
      <c r="B10" s="27"/>
      <c r="C10" s="27"/>
      <c r="D10" s="28">
        <f t="shared" si="0"/>
        <v>0</v>
      </c>
      <c r="E10" s="24"/>
      <c r="F10" s="34"/>
      <c r="G10" s="35"/>
      <c r="H10" s="35"/>
      <c r="I10" s="35"/>
    </row>
    <row r="11" spans="1:13" ht="24.95" customHeight="1" thickBot="1" x14ac:dyDescent="0.25">
      <c r="A11" s="47" t="s">
        <v>20</v>
      </c>
      <c r="B11" s="46"/>
      <c r="C11" s="46"/>
      <c r="D11" s="48">
        <f>C11-B11</f>
        <v>0</v>
      </c>
      <c r="E11" s="24"/>
      <c r="F11" s="34"/>
      <c r="G11" s="35"/>
      <c r="H11" s="35"/>
      <c r="I11" s="35"/>
    </row>
    <row r="12" spans="1:13" ht="24.95" customHeight="1" x14ac:dyDescent="0.2">
      <c r="A12" s="43" t="str">
        <f>"Total " &amp; Table22[[#Headers],[INCOME]]</f>
        <v>Total INCOME</v>
      </c>
      <c r="B12" s="23">
        <f>SUBTOTAL(9,Table22[Budget])</f>
        <v>2000</v>
      </c>
      <c r="C12" s="44">
        <f>SUBTOTAL(9,Table22[Actual])</f>
        <v>2000</v>
      </c>
      <c r="D12" s="45">
        <f>SUBTOTAL(9,Table22[Difference])</f>
        <v>0</v>
      </c>
      <c r="E12" s="24"/>
      <c r="F12" s="34"/>
      <c r="G12" s="35"/>
      <c r="H12" s="35"/>
      <c r="I12" s="35"/>
      <c r="J12" s="26"/>
      <c r="K12" s="26"/>
      <c r="L12" s="26"/>
      <c r="M12" s="26"/>
    </row>
    <row r="13" spans="1:13" ht="24.95" customHeight="1" x14ac:dyDescent="0.2">
      <c r="A13" s="24"/>
      <c r="B13" s="36"/>
      <c r="C13" s="36"/>
      <c r="D13" s="36"/>
      <c r="E13" s="24"/>
      <c r="F13" s="34"/>
      <c r="G13" s="35"/>
      <c r="H13" s="35"/>
      <c r="I13" s="35"/>
      <c r="J13" s="26"/>
      <c r="K13" s="26"/>
      <c r="L13" s="26"/>
      <c r="M13" s="26"/>
    </row>
    <row r="14" spans="1:13" s="1" customFormat="1" ht="24.95" customHeight="1" x14ac:dyDescent="0.2">
      <c r="A14" s="19" t="s">
        <v>17</v>
      </c>
      <c r="B14" s="32" t="s">
        <v>100</v>
      </c>
      <c r="C14" s="33" t="s">
        <v>4</v>
      </c>
      <c r="D14" s="33" t="s">
        <v>82</v>
      </c>
      <c r="E14" s="24"/>
      <c r="F14" s="20" t="s">
        <v>57</v>
      </c>
      <c r="G14" s="32" t="s">
        <v>100</v>
      </c>
      <c r="H14" s="33" t="s">
        <v>4</v>
      </c>
      <c r="I14" s="33" t="s">
        <v>82</v>
      </c>
    </row>
    <row r="15" spans="1:13" ht="24.95" customHeight="1" x14ac:dyDescent="0.2">
      <c r="A15" s="24" t="s">
        <v>72</v>
      </c>
      <c r="B15" s="27">
        <v>1100</v>
      </c>
      <c r="C15" s="27">
        <v>1100</v>
      </c>
      <c r="D15" s="31">
        <f>B15-C15</f>
        <v>0</v>
      </c>
      <c r="E15" s="24"/>
      <c r="F15" s="25" t="s">
        <v>55</v>
      </c>
      <c r="G15" s="27"/>
      <c r="H15" s="27"/>
      <c r="I15" s="28">
        <f t="shared" ref="I15:I21" si="1">G15-H15</f>
        <v>0</v>
      </c>
    </row>
    <row r="16" spans="1:13" ht="24.95" customHeight="1" x14ac:dyDescent="0.2">
      <c r="A16" s="24" t="s">
        <v>18</v>
      </c>
      <c r="B16" s="27">
        <v>50</v>
      </c>
      <c r="C16" s="27">
        <v>67</v>
      </c>
      <c r="D16" s="31">
        <f t="shared" ref="D16:D27" si="2">B16-C16</f>
        <v>-17</v>
      </c>
      <c r="E16" s="24"/>
      <c r="F16" s="25" t="s">
        <v>104</v>
      </c>
      <c r="G16" s="27"/>
      <c r="H16" s="27"/>
      <c r="I16" s="28">
        <f t="shared" si="1"/>
        <v>0</v>
      </c>
    </row>
    <row r="17" spans="1:9" ht="24.95" customHeight="1" x14ac:dyDescent="0.2">
      <c r="A17" s="24" t="s">
        <v>71</v>
      </c>
      <c r="B17" s="27">
        <v>43</v>
      </c>
      <c r="C17" s="27">
        <v>52</v>
      </c>
      <c r="D17" s="31">
        <f t="shared" si="2"/>
        <v>-9</v>
      </c>
      <c r="E17" s="24"/>
      <c r="F17" s="25" t="s">
        <v>105</v>
      </c>
      <c r="G17" s="27"/>
      <c r="H17" s="27"/>
      <c r="I17" s="28">
        <f t="shared" si="1"/>
        <v>0</v>
      </c>
    </row>
    <row r="18" spans="1:9" ht="24.95" customHeight="1" x14ac:dyDescent="0.2">
      <c r="A18" s="24" t="s">
        <v>70</v>
      </c>
      <c r="B18" s="27">
        <v>7</v>
      </c>
      <c r="C18" s="27">
        <v>7</v>
      </c>
      <c r="D18" s="31">
        <f t="shared" si="2"/>
        <v>0</v>
      </c>
      <c r="E18" s="24"/>
      <c r="F18" s="25" t="s">
        <v>56</v>
      </c>
      <c r="G18" s="27"/>
      <c r="H18" s="27"/>
      <c r="I18" s="28">
        <f t="shared" si="1"/>
        <v>0</v>
      </c>
    </row>
    <row r="19" spans="1:9" ht="24.95" customHeight="1" x14ac:dyDescent="0.2">
      <c r="A19" s="24" t="s">
        <v>26</v>
      </c>
      <c r="B19" s="27">
        <v>25</v>
      </c>
      <c r="C19" s="27">
        <v>25</v>
      </c>
      <c r="D19" s="31">
        <f t="shared" si="2"/>
        <v>0</v>
      </c>
      <c r="E19" s="24"/>
      <c r="F19" s="25" t="s">
        <v>106</v>
      </c>
      <c r="G19" s="27"/>
      <c r="H19" s="27"/>
      <c r="I19" s="28">
        <f t="shared" si="1"/>
        <v>0</v>
      </c>
    </row>
    <row r="20" spans="1:9" ht="24.95" customHeight="1" x14ac:dyDescent="0.2">
      <c r="A20" s="24" t="s">
        <v>69</v>
      </c>
      <c r="B20" s="27">
        <v>35</v>
      </c>
      <c r="C20" s="27">
        <v>35</v>
      </c>
      <c r="D20" s="31">
        <f t="shared" si="2"/>
        <v>0</v>
      </c>
      <c r="E20" s="24"/>
      <c r="F20" s="25" t="s">
        <v>20</v>
      </c>
      <c r="G20" s="27"/>
      <c r="H20" s="27"/>
      <c r="I20" s="28">
        <f>G20-H20</f>
        <v>0</v>
      </c>
    </row>
    <row r="21" spans="1:9" ht="24.95" customHeight="1" thickBot="1" x14ac:dyDescent="0.25">
      <c r="A21" s="24" t="s">
        <v>19</v>
      </c>
      <c r="B21" s="27">
        <v>15</v>
      </c>
      <c r="C21" s="27">
        <v>15</v>
      </c>
      <c r="D21" s="31">
        <f t="shared" si="2"/>
        <v>0</v>
      </c>
      <c r="E21" s="24"/>
      <c r="F21" s="49" t="s">
        <v>20</v>
      </c>
      <c r="G21" s="46"/>
      <c r="H21" s="46"/>
      <c r="I21" s="48">
        <f t="shared" si="1"/>
        <v>0</v>
      </c>
    </row>
    <row r="22" spans="1:9" ht="24.95" customHeight="1" x14ac:dyDescent="0.2">
      <c r="A22" s="24" t="s">
        <v>68</v>
      </c>
      <c r="B22" s="27">
        <v>0</v>
      </c>
      <c r="C22" s="27">
        <v>150</v>
      </c>
      <c r="D22" s="31">
        <f t="shared" si="2"/>
        <v>-150</v>
      </c>
      <c r="E22" s="24"/>
      <c r="F22" s="25" t="str">
        <f>"Total " &amp; Table65[[#Headers],[SAVINGS]]</f>
        <v>Total SAVINGS</v>
      </c>
      <c r="G22" s="23">
        <f>SUBTOTAL(9,Table65[Budget])</f>
        <v>0</v>
      </c>
      <c r="H22" s="23">
        <f>SUBTOTAL(9,Table65[Actual])</f>
        <v>0</v>
      </c>
      <c r="I22" s="30">
        <f>SUBTOTAL(9,Table65[Difference])</f>
        <v>0</v>
      </c>
    </row>
    <row r="23" spans="1:9" ht="24.95" customHeight="1" x14ac:dyDescent="0.2">
      <c r="A23" s="24" t="s">
        <v>67</v>
      </c>
      <c r="B23" s="27">
        <v>0</v>
      </c>
      <c r="C23" s="27">
        <v>0</v>
      </c>
      <c r="D23" s="31">
        <f t="shared" si="2"/>
        <v>0</v>
      </c>
      <c r="E23" s="24"/>
      <c r="F23" s="25"/>
      <c r="G23" s="36"/>
      <c r="H23" s="36"/>
      <c r="I23" s="36"/>
    </row>
    <row r="24" spans="1:9" ht="24.95" customHeight="1" x14ac:dyDescent="0.2">
      <c r="A24" s="24" t="s">
        <v>92</v>
      </c>
      <c r="B24" s="27">
        <v>20</v>
      </c>
      <c r="C24" s="27">
        <v>15</v>
      </c>
      <c r="D24" s="31">
        <f>B24-C24</f>
        <v>5</v>
      </c>
      <c r="E24" s="24"/>
      <c r="F24" s="20" t="s">
        <v>58</v>
      </c>
      <c r="G24" s="15" t="s">
        <v>100</v>
      </c>
      <c r="H24" s="16" t="s">
        <v>4</v>
      </c>
      <c r="I24" s="16" t="s">
        <v>82</v>
      </c>
    </row>
    <row r="25" spans="1:9" ht="24.95" customHeight="1" x14ac:dyDescent="0.2">
      <c r="A25" s="24" t="s">
        <v>91</v>
      </c>
      <c r="B25" s="27">
        <v>50</v>
      </c>
      <c r="C25" s="27">
        <v>20</v>
      </c>
      <c r="D25" s="31">
        <f t="shared" si="2"/>
        <v>30</v>
      </c>
      <c r="E25" s="24"/>
      <c r="F25" s="25" t="s">
        <v>107</v>
      </c>
      <c r="G25" s="27"/>
      <c r="H25" s="27"/>
      <c r="I25" s="28">
        <f t="shared" ref="I25:I33" si="3">G25-H25</f>
        <v>0</v>
      </c>
    </row>
    <row r="26" spans="1:9" ht="24.95" customHeight="1" x14ac:dyDescent="0.2">
      <c r="A26" s="24" t="s">
        <v>25</v>
      </c>
      <c r="B26" s="27">
        <v>0</v>
      </c>
      <c r="C26" s="27">
        <v>0</v>
      </c>
      <c r="D26" s="31">
        <f t="shared" si="2"/>
        <v>0</v>
      </c>
      <c r="E26" s="24"/>
      <c r="F26" s="25" t="s">
        <v>108</v>
      </c>
      <c r="G26" s="27"/>
      <c r="H26" s="27"/>
      <c r="I26" s="28">
        <f t="shared" si="3"/>
        <v>0</v>
      </c>
    </row>
    <row r="27" spans="1:9" ht="24.95" customHeight="1" thickBot="1" x14ac:dyDescent="0.25">
      <c r="A27" s="47" t="s">
        <v>20</v>
      </c>
      <c r="B27" s="46">
        <v>0</v>
      </c>
      <c r="C27" s="46">
        <v>0</v>
      </c>
      <c r="D27" s="50">
        <f t="shared" si="2"/>
        <v>0</v>
      </c>
      <c r="E27" s="24"/>
      <c r="F27" s="25" t="s">
        <v>109</v>
      </c>
      <c r="G27" s="27"/>
      <c r="H27" s="27"/>
      <c r="I27" s="28">
        <f t="shared" si="3"/>
        <v>0</v>
      </c>
    </row>
    <row r="28" spans="1:9" ht="24.95" customHeight="1" x14ac:dyDescent="0.2">
      <c r="A28" s="22" t="str">
        <f>"Total " &amp; Table54[[#Headers],[HOME EXPENSES]]</f>
        <v>Total HOME EXPENSES</v>
      </c>
      <c r="B28" s="23">
        <f>SUBTOTAL(9,Table54[Budget])</f>
        <v>1345</v>
      </c>
      <c r="C28" s="23">
        <f>SUBTOTAL(9,Table54[Actual])</f>
        <v>1486</v>
      </c>
      <c r="D28" s="30">
        <f>SUBTOTAL(9,Table54[Difference])</f>
        <v>-141</v>
      </c>
      <c r="E28" s="24"/>
      <c r="F28" s="25" t="s">
        <v>98</v>
      </c>
      <c r="G28" s="27"/>
      <c r="H28" s="27"/>
      <c r="I28" s="28">
        <f t="shared" si="3"/>
        <v>0</v>
      </c>
    </row>
    <row r="29" spans="1:9" ht="24.95" customHeight="1" x14ac:dyDescent="0.2">
      <c r="A29" s="24"/>
      <c r="B29" s="36"/>
      <c r="C29" s="36"/>
      <c r="D29" s="12"/>
      <c r="E29" s="24"/>
      <c r="F29" s="25" t="s">
        <v>59</v>
      </c>
      <c r="G29" s="27"/>
      <c r="H29" s="27"/>
      <c r="I29" s="28">
        <f t="shared" si="3"/>
        <v>0</v>
      </c>
    </row>
    <row r="30" spans="1:9" ht="24.95" customHeight="1" x14ac:dyDescent="0.2">
      <c r="A30" s="19" t="s">
        <v>47</v>
      </c>
      <c r="B30" s="15" t="s">
        <v>100</v>
      </c>
      <c r="C30" s="16" t="s">
        <v>4</v>
      </c>
      <c r="D30" s="16" t="s">
        <v>82</v>
      </c>
      <c r="E30" s="24"/>
      <c r="F30" s="25" t="s">
        <v>60</v>
      </c>
      <c r="G30" s="27"/>
      <c r="H30" s="27"/>
      <c r="I30" s="28">
        <f t="shared" si="3"/>
        <v>0</v>
      </c>
    </row>
    <row r="31" spans="1:9" ht="24.95" customHeight="1" x14ac:dyDescent="0.2">
      <c r="A31" s="24" t="s">
        <v>12</v>
      </c>
      <c r="B31" s="27"/>
      <c r="C31" s="27"/>
      <c r="D31" s="28">
        <f>B31-C31</f>
        <v>0</v>
      </c>
      <c r="E31" s="24"/>
      <c r="F31" s="25" t="s">
        <v>95</v>
      </c>
      <c r="G31" s="27"/>
      <c r="H31" s="27"/>
      <c r="I31" s="28">
        <f t="shared" si="3"/>
        <v>0</v>
      </c>
    </row>
    <row r="32" spans="1:9" ht="24.95" customHeight="1" x14ac:dyDescent="0.2">
      <c r="A32" s="24" t="s">
        <v>48</v>
      </c>
      <c r="B32" s="27"/>
      <c r="C32" s="27"/>
      <c r="D32" s="28">
        <f t="shared" ref="D32:D40" si="4">B32-C32</f>
        <v>0</v>
      </c>
      <c r="E32" s="24"/>
      <c r="F32" s="25" t="s">
        <v>20</v>
      </c>
      <c r="G32" s="27"/>
      <c r="H32" s="27"/>
      <c r="I32" s="28">
        <f>G32-H32</f>
        <v>0</v>
      </c>
    </row>
    <row r="33" spans="1:11" ht="24.95" customHeight="1" thickBot="1" x14ac:dyDescent="0.25">
      <c r="A33" s="24" t="s">
        <v>11</v>
      </c>
      <c r="B33" s="27"/>
      <c r="C33" s="27"/>
      <c r="D33" s="28">
        <f>B33-C33</f>
        <v>0</v>
      </c>
      <c r="E33" s="24"/>
      <c r="F33" s="49" t="s">
        <v>20</v>
      </c>
      <c r="G33" s="46"/>
      <c r="H33" s="46"/>
      <c r="I33" s="48">
        <f t="shared" si="3"/>
        <v>0</v>
      </c>
    </row>
    <row r="34" spans="1:11" ht="24.95" customHeight="1" x14ac:dyDescent="0.2">
      <c r="A34" s="24" t="s">
        <v>49</v>
      </c>
      <c r="B34" s="27"/>
      <c r="C34" s="27"/>
      <c r="D34" s="28">
        <f t="shared" si="4"/>
        <v>0</v>
      </c>
      <c r="E34" s="24"/>
      <c r="F34" s="25" t="str">
        <f>"Total " &amp; Table710[[#Headers],[OBLIGATIONS]]</f>
        <v>Total OBLIGATIONS</v>
      </c>
      <c r="G34" s="23">
        <f>SUBTOTAL(9,Table710[Budget])</f>
        <v>0</v>
      </c>
      <c r="H34" s="23">
        <f>SUBTOTAL(9,Table710[Actual])</f>
        <v>0</v>
      </c>
      <c r="I34" s="30">
        <f>SUBTOTAL(9,Table710[Difference])</f>
        <v>0</v>
      </c>
    </row>
    <row r="35" spans="1:11" ht="24.95" customHeight="1" x14ac:dyDescent="0.2">
      <c r="A35" s="24" t="s">
        <v>74</v>
      </c>
      <c r="B35" s="27"/>
      <c r="C35" s="27"/>
      <c r="D35" s="28">
        <f t="shared" si="4"/>
        <v>0</v>
      </c>
      <c r="E35" s="24"/>
      <c r="F35" s="25"/>
      <c r="G35" s="36"/>
      <c r="H35" s="36"/>
      <c r="I35" s="36"/>
    </row>
    <row r="36" spans="1:11" ht="24.95" customHeight="1" x14ac:dyDescent="0.2">
      <c r="A36" s="24" t="s">
        <v>51</v>
      </c>
      <c r="B36" s="27"/>
      <c r="C36" s="27"/>
      <c r="D36" s="28">
        <f t="shared" si="4"/>
        <v>0</v>
      </c>
      <c r="E36" s="24"/>
      <c r="F36" s="20" t="s">
        <v>90</v>
      </c>
      <c r="G36" s="15" t="s">
        <v>100</v>
      </c>
      <c r="H36" s="16" t="s">
        <v>4</v>
      </c>
      <c r="I36" s="16" t="s">
        <v>82</v>
      </c>
    </row>
    <row r="37" spans="1:11" ht="24.95" customHeight="1" x14ac:dyDescent="0.2">
      <c r="A37" s="24" t="s">
        <v>75</v>
      </c>
      <c r="B37" s="27"/>
      <c r="C37" s="27"/>
      <c r="D37" s="28">
        <f t="shared" si="4"/>
        <v>0</v>
      </c>
      <c r="E37" s="24"/>
      <c r="F37" s="25" t="s">
        <v>93</v>
      </c>
      <c r="G37" s="27"/>
      <c r="H37" s="27"/>
      <c r="I37" s="28">
        <f>G37-H37</f>
        <v>0</v>
      </c>
    </row>
    <row r="38" spans="1:11" ht="24.95" customHeight="1" x14ac:dyDescent="0.2">
      <c r="A38" s="24" t="s">
        <v>85</v>
      </c>
      <c r="B38" s="27"/>
      <c r="C38" s="27"/>
      <c r="D38" s="28">
        <f>B38-C38</f>
        <v>0</v>
      </c>
      <c r="E38" s="24"/>
      <c r="F38" s="25" t="s">
        <v>94</v>
      </c>
      <c r="G38" s="27"/>
      <c r="H38" s="27"/>
      <c r="I38" s="28">
        <f>G38-H38</f>
        <v>0</v>
      </c>
    </row>
    <row r="39" spans="1:11" ht="24.95" customHeight="1" x14ac:dyDescent="0.2">
      <c r="A39" s="24" t="s">
        <v>86</v>
      </c>
      <c r="B39" s="27"/>
      <c r="C39" s="27"/>
      <c r="D39" s="28">
        <f>B39-C39</f>
        <v>0</v>
      </c>
      <c r="E39" s="24"/>
      <c r="F39" s="25" t="s">
        <v>20</v>
      </c>
      <c r="G39" s="27"/>
      <c r="H39" s="27"/>
      <c r="I39" s="28">
        <f>G39-H39</f>
        <v>0</v>
      </c>
    </row>
    <row r="40" spans="1:11" ht="24.95" customHeight="1" thickBot="1" x14ac:dyDescent="0.25">
      <c r="A40" s="47" t="s">
        <v>20</v>
      </c>
      <c r="B40" s="46"/>
      <c r="C40" s="46"/>
      <c r="D40" s="48">
        <f t="shared" si="4"/>
        <v>0</v>
      </c>
      <c r="E40" s="24"/>
      <c r="F40" s="25" t="s">
        <v>20</v>
      </c>
      <c r="G40" s="27"/>
      <c r="H40" s="27"/>
      <c r="I40" s="28">
        <f>G40-H40</f>
        <v>0</v>
      </c>
    </row>
    <row r="41" spans="1:11" ht="24.95" customHeight="1" thickBot="1" x14ac:dyDescent="0.25">
      <c r="A41" s="22" t="str">
        <f>"Total " &amp; Table2034[[#Headers],[DAILY LIVING]]</f>
        <v>Total DAILY LIVING</v>
      </c>
      <c r="B41" s="23">
        <f>SUBTOTAL(9,Table2034[Budget])</f>
        <v>0</v>
      </c>
      <c r="C41" s="23">
        <f>SUBTOTAL(9,Table2034[Actual])</f>
        <v>0</v>
      </c>
      <c r="D41" s="30">
        <f>SUBTOTAL(9,Table2034[Difference])</f>
        <v>0</v>
      </c>
      <c r="E41" s="24"/>
      <c r="F41" s="49" t="s">
        <v>20</v>
      </c>
      <c r="G41" s="46"/>
      <c r="H41" s="46"/>
      <c r="I41" s="48">
        <f>G41-H41</f>
        <v>0</v>
      </c>
    </row>
    <row r="42" spans="1:11" s="26" customFormat="1" ht="24.95" customHeight="1" x14ac:dyDescent="0.2">
      <c r="A42" s="24"/>
      <c r="B42" s="36"/>
      <c r="C42" s="36"/>
      <c r="D42" s="36"/>
      <c r="E42" s="24"/>
      <c r="F42" s="25" t="str">
        <f>"Total " &amp; Table823[[#Headers],[BUSINESS EXPENSE]]</f>
        <v>Total BUSINESS EXPENSE</v>
      </c>
      <c r="G42" s="23">
        <f>SUBTOTAL(9,Table823[Budget])</f>
        <v>0</v>
      </c>
      <c r="H42" s="23">
        <f>SUBTOTAL(9,Table823[Actual])</f>
        <v>0</v>
      </c>
      <c r="I42" s="30">
        <f>SUBTOTAL(9,Table823[Difference])</f>
        <v>0</v>
      </c>
    </row>
    <row r="43" spans="1:11" ht="24.95" customHeight="1" x14ac:dyDescent="0.2">
      <c r="A43" s="19" t="s">
        <v>83</v>
      </c>
      <c r="B43" s="15" t="s">
        <v>100</v>
      </c>
      <c r="C43" s="16" t="s">
        <v>4</v>
      </c>
      <c r="D43" s="16" t="s">
        <v>82</v>
      </c>
      <c r="E43" s="24"/>
      <c r="F43" s="25"/>
      <c r="G43" s="36"/>
      <c r="H43" s="36"/>
      <c r="I43" s="36"/>
      <c r="J43" s="26"/>
      <c r="K43" s="26"/>
    </row>
    <row r="44" spans="1:11" ht="24.95" customHeight="1" x14ac:dyDescent="0.2">
      <c r="A44" s="24" t="s">
        <v>23</v>
      </c>
      <c r="B44" s="27"/>
      <c r="C44" s="27"/>
      <c r="D44" s="28">
        <f t="shared" ref="D44:D51" si="5">B44-C44</f>
        <v>0</v>
      </c>
      <c r="E44" s="24"/>
      <c r="F44" s="20" t="s">
        <v>38</v>
      </c>
      <c r="G44" s="15" t="s">
        <v>100</v>
      </c>
      <c r="H44" s="16" t="s">
        <v>4</v>
      </c>
      <c r="I44" s="16" t="s">
        <v>82</v>
      </c>
    </row>
    <row r="45" spans="1:11" ht="24.95" customHeight="1" x14ac:dyDescent="0.2">
      <c r="A45" s="24" t="s">
        <v>11</v>
      </c>
      <c r="B45" s="27"/>
      <c r="C45" s="27"/>
      <c r="D45" s="28">
        <f t="shared" si="5"/>
        <v>0</v>
      </c>
      <c r="E45" s="24"/>
      <c r="F45" s="25" t="s">
        <v>110</v>
      </c>
      <c r="G45" s="27"/>
      <c r="H45" s="27"/>
      <c r="I45" s="28">
        <f t="shared" ref="I45:I55" si="6">G45-H45</f>
        <v>0</v>
      </c>
    </row>
    <row r="46" spans="1:11" ht="24.95" customHeight="1" x14ac:dyDescent="0.2">
      <c r="A46" s="24" t="s">
        <v>84</v>
      </c>
      <c r="B46" s="27"/>
      <c r="C46" s="27"/>
      <c r="D46" s="28">
        <f t="shared" si="5"/>
        <v>0</v>
      </c>
      <c r="E46" s="24"/>
      <c r="F46" s="25" t="s">
        <v>39</v>
      </c>
      <c r="G46" s="27"/>
      <c r="H46" s="27"/>
      <c r="I46" s="28">
        <f t="shared" si="6"/>
        <v>0</v>
      </c>
    </row>
    <row r="47" spans="1:11" ht="24.95" customHeight="1" x14ac:dyDescent="0.2">
      <c r="A47" s="24" t="s">
        <v>87</v>
      </c>
      <c r="B47" s="27"/>
      <c r="C47" s="27"/>
      <c r="D47" s="28">
        <f t="shared" si="5"/>
        <v>0</v>
      </c>
      <c r="E47" s="24"/>
      <c r="F47" s="25" t="s">
        <v>76</v>
      </c>
      <c r="G47" s="27"/>
      <c r="H47" s="27"/>
      <c r="I47" s="28">
        <f t="shared" si="6"/>
        <v>0</v>
      </c>
    </row>
    <row r="48" spans="1:11" ht="24.95" customHeight="1" x14ac:dyDescent="0.2">
      <c r="A48" s="24" t="s">
        <v>88</v>
      </c>
      <c r="B48" s="27"/>
      <c r="C48" s="27"/>
      <c r="D48" s="28">
        <f t="shared" si="5"/>
        <v>0</v>
      </c>
      <c r="E48" s="24"/>
      <c r="F48" s="25" t="s">
        <v>111</v>
      </c>
      <c r="G48" s="27"/>
      <c r="H48" s="27"/>
      <c r="I48" s="28">
        <f t="shared" si="6"/>
        <v>0</v>
      </c>
    </row>
    <row r="49" spans="1:9" ht="24.95" customHeight="1" x14ac:dyDescent="0.2">
      <c r="A49" s="24" t="s">
        <v>97</v>
      </c>
      <c r="B49" s="27"/>
      <c r="C49" s="27"/>
      <c r="D49" s="28">
        <f t="shared" si="5"/>
        <v>0</v>
      </c>
      <c r="E49" s="24"/>
      <c r="F49" s="25" t="s">
        <v>43</v>
      </c>
      <c r="G49" s="27"/>
      <c r="H49" s="27"/>
      <c r="I49" s="28">
        <f t="shared" si="6"/>
        <v>0</v>
      </c>
    </row>
    <row r="50" spans="1:9" ht="24.95" customHeight="1" x14ac:dyDescent="0.2">
      <c r="A50" s="24" t="s">
        <v>89</v>
      </c>
      <c r="B50" s="27"/>
      <c r="C50" s="27"/>
      <c r="D50" s="28">
        <f t="shared" si="5"/>
        <v>0</v>
      </c>
      <c r="E50" s="24"/>
      <c r="F50" s="25" t="s">
        <v>112</v>
      </c>
      <c r="G50" s="27"/>
      <c r="H50" s="27"/>
      <c r="I50" s="28">
        <f t="shared" si="6"/>
        <v>0</v>
      </c>
    </row>
    <row r="51" spans="1:9" ht="24.95" customHeight="1" thickBot="1" x14ac:dyDescent="0.25">
      <c r="A51" s="47" t="s">
        <v>20</v>
      </c>
      <c r="B51" s="46"/>
      <c r="C51" s="46"/>
      <c r="D51" s="48">
        <f t="shared" si="5"/>
        <v>0</v>
      </c>
      <c r="E51" s="24"/>
      <c r="F51" s="25" t="s">
        <v>42</v>
      </c>
      <c r="G51" s="27"/>
      <c r="H51" s="27"/>
      <c r="I51" s="28">
        <f t="shared" si="6"/>
        <v>0</v>
      </c>
    </row>
    <row r="52" spans="1:9" ht="24.95" customHeight="1" x14ac:dyDescent="0.2">
      <c r="A52" s="22" t="str">
        <f>"Total " &amp; Table2135[[#Headers],[CHILDREN]]</f>
        <v>Total CHILDREN</v>
      </c>
      <c r="B52" s="23">
        <f>SUBTOTAL(9,Table2135[Budget])</f>
        <v>0</v>
      </c>
      <c r="C52" s="23">
        <f>SUBTOTAL(9,Table2135[Actual])</f>
        <v>0</v>
      </c>
      <c r="D52" s="30">
        <f>SUBTOTAL(9,Table2135[Difference])</f>
        <v>0</v>
      </c>
      <c r="E52" s="24"/>
      <c r="F52" s="25" t="s">
        <v>44</v>
      </c>
      <c r="G52" s="27"/>
      <c r="H52" s="27"/>
      <c r="I52" s="28">
        <f t="shared" si="6"/>
        <v>0</v>
      </c>
    </row>
    <row r="53" spans="1:9" ht="24.95" customHeight="1" x14ac:dyDescent="0.2">
      <c r="A53" s="24"/>
      <c r="B53" s="36"/>
      <c r="C53" s="36"/>
      <c r="D53" s="36"/>
      <c r="E53" s="24"/>
      <c r="F53" s="25" t="s">
        <v>77</v>
      </c>
      <c r="G53" s="27"/>
      <c r="H53" s="27"/>
      <c r="I53" s="28">
        <f t="shared" si="6"/>
        <v>0</v>
      </c>
    </row>
    <row r="54" spans="1:9" ht="24.95" customHeight="1" x14ac:dyDescent="0.2">
      <c r="A54" s="19" t="s">
        <v>27</v>
      </c>
      <c r="B54" s="15" t="s">
        <v>100</v>
      </c>
      <c r="C54" s="16" t="s">
        <v>4</v>
      </c>
      <c r="D54" s="16" t="s">
        <v>82</v>
      </c>
      <c r="E54" s="24"/>
      <c r="F54" s="25" t="s">
        <v>113</v>
      </c>
      <c r="G54" s="27"/>
      <c r="H54" s="27"/>
      <c r="I54" s="28">
        <f t="shared" si="6"/>
        <v>0</v>
      </c>
    </row>
    <row r="55" spans="1:9" ht="24.95" customHeight="1" thickBot="1" x14ac:dyDescent="0.25">
      <c r="A55" s="24" t="s">
        <v>28</v>
      </c>
      <c r="B55" s="27"/>
      <c r="C55" s="27"/>
      <c r="D55" s="28">
        <f t="shared" ref="D55:D60" si="7">B55-C55</f>
        <v>0</v>
      </c>
      <c r="E55" s="24"/>
      <c r="F55" s="49" t="s">
        <v>20</v>
      </c>
      <c r="G55" s="46"/>
      <c r="H55" s="46"/>
      <c r="I55" s="48">
        <f t="shared" si="6"/>
        <v>0</v>
      </c>
    </row>
    <row r="56" spans="1:9" ht="24.95" customHeight="1" x14ac:dyDescent="0.2">
      <c r="A56" s="24" t="s">
        <v>29</v>
      </c>
      <c r="B56" s="27"/>
      <c r="C56" s="27"/>
      <c r="D56" s="28">
        <f t="shared" si="7"/>
        <v>0</v>
      </c>
      <c r="E56" s="24"/>
      <c r="F56" s="25" t="str">
        <f>"Total " &amp; Table1024[[#Headers],[ENTERTAINMENT]]</f>
        <v>Total ENTERTAINMENT</v>
      </c>
      <c r="G56" s="23">
        <f>SUBTOTAL(9,Table1024[Budget])</f>
        <v>0</v>
      </c>
      <c r="H56" s="23">
        <f>SUBTOTAL(9,Table1024[Actual])</f>
        <v>0</v>
      </c>
      <c r="I56" s="30">
        <f>SUBTOTAL(9,Table1024[Difference])</f>
        <v>0</v>
      </c>
    </row>
    <row r="57" spans="1:9" ht="24.95" customHeight="1" x14ac:dyDescent="0.2">
      <c r="A57" s="24" t="s">
        <v>64</v>
      </c>
      <c r="B57" s="27"/>
      <c r="C57" s="27"/>
      <c r="D57" s="28">
        <f t="shared" si="7"/>
        <v>0</v>
      </c>
      <c r="E57" s="24"/>
      <c r="F57" s="41" t="s">
        <v>101</v>
      </c>
      <c r="G57" s="36"/>
      <c r="H57" s="36"/>
      <c r="I57" s="36"/>
    </row>
    <row r="58" spans="1:9" ht="24.95" customHeight="1" x14ac:dyDescent="0.2">
      <c r="A58" s="24" t="s">
        <v>30</v>
      </c>
      <c r="B58" s="27"/>
      <c r="C58" s="27"/>
      <c r="D58" s="28">
        <f t="shared" si="7"/>
        <v>0</v>
      </c>
      <c r="E58" s="24"/>
      <c r="F58" s="21" t="s">
        <v>36</v>
      </c>
      <c r="G58" s="15" t="s">
        <v>100</v>
      </c>
      <c r="H58" s="16" t="s">
        <v>4</v>
      </c>
      <c r="I58" s="16" t="s">
        <v>82</v>
      </c>
    </row>
    <row r="59" spans="1:9" ht="24.95" customHeight="1" x14ac:dyDescent="0.2">
      <c r="A59" s="24" t="s">
        <v>65</v>
      </c>
      <c r="B59" s="27"/>
      <c r="C59" s="27"/>
      <c r="D59" s="28">
        <f t="shared" si="7"/>
        <v>0</v>
      </c>
      <c r="E59" s="24"/>
      <c r="F59" s="25" t="s">
        <v>0</v>
      </c>
      <c r="G59" s="27"/>
      <c r="H59" s="27"/>
      <c r="I59" s="28">
        <f>G59-H59</f>
        <v>0</v>
      </c>
    </row>
    <row r="60" spans="1:9" ht="24.95" customHeight="1" thickBot="1" x14ac:dyDescent="0.25">
      <c r="A60" s="47" t="s">
        <v>20</v>
      </c>
      <c r="B60" s="46"/>
      <c r="C60" s="46"/>
      <c r="D60" s="48">
        <f t="shared" si="7"/>
        <v>0</v>
      </c>
      <c r="E60" s="24"/>
      <c r="F60" s="25" t="s">
        <v>23</v>
      </c>
      <c r="G60" s="27"/>
      <c r="H60" s="27"/>
      <c r="I60" s="28">
        <f>G60-H60</f>
        <v>0</v>
      </c>
    </row>
    <row r="61" spans="1:9" ht="24.95" customHeight="1" x14ac:dyDescent="0.2">
      <c r="A61" s="22" t="str">
        <f>"Total " &amp; Table1933[[#Headers],[TRANSPORTATION]]</f>
        <v>Total TRANSPORTATION</v>
      </c>
      <c r="B61" s="23">
        <f>SUBTOTAL(9,Table1933[Budget])</f>
        <v>0</v>
      </c>
      <c r="C61" s="23">
        <f>SUBTOTAL(9,Table1933[Actual])</f>
        <v>0</v>
      </c>
      <c r="D61" s="30">
        <f>SUBTOTAL(9,Table1933[Difference])</f>
        <v>0</v>
      </c>
      <c r="E61" s="24"/>
      <c r="F61" s="25" t="s">
        <v>73</v>
      </c>
      <c r="G61" s="27"/>
      <c r="H61" s="27"/>
      <c r="I61" s="28">
        <f>G61-H61</f>
        <v>0</v>
      </c>
    </row>
    <row r="62" spans="1:9" ht="24.95" customHeight="1" thickBot="1" x14ac:dyDescent="0.25">
      <c r="A62" s="24"/>
      <c r="B62" s="36"/>
      <c r="C62" s="36"/>
      <c r="D62" s="36"/>
      <c r="E62" s="24"/>
      <c r="F62" s="49" t="s">
        <v>20</v>
      </c>
      <c r="G62" s="46"/>
      <c r="H62" s="46"/>
      <c r="I62" s="48">
        <f>G62-H62</f>
        <v>0</v>
      </c>
    </row>
    <row r="63" spans="1:9" ht="24.95" customHeight="1" x14ac:dyDescent="0.2">
      <c r="A63" s="19" t="s">
        <v>32</v>
      </c>
      <c r="B63" s="15" t="s">
        <v>100</v>
      </c>
      <c r="C63" s="16" t="s">
        <v>4</v>
      </c>
      <c r="D63" s="16" t="s">
        <v>82</v>
      </c>
      <c r="E63" s="24"/>
      <c r="F63" s="25" t="str">
        <f>"Total " &amp; Table1125[[#Headers],[PETS]]</f>
        <v>Total PETS</v>
      </c>
      <c r="G63" s="23">
        <f>SUBTOTAL(9,Table1125[Budget])</f>
        <v>0</v>
      </c>
      <c r="H63" s="23">
        <f>SUBTOTAL(9,Table1125[Actual])</f>
        <v>0</v>
      </c>
      <c r="I63" s="30">
        <f>SUBTOTAL(9,Table1125[Difference])</f>
        <v>0</v>
      </c>
    </row>
    <row r="64" spans="1:9" ht="24.95" customHeight="1" x14ac:dyDescent="0.2">
      <c r="A64" s="24" t="s">
        <v>33</v>
      </c>
      <c r="B64" s="27"/>
      <c r="C64" s="27"/>
      <c r="D64" s="28">
        <f t="shared" ref="D64:D68" si="8">B64-C64</f>
        <v>0</v>
      </c>
      <c r="E64" s="24"/>
      <c r="F64" s="25"/>
      <c r="G64" s="36"/>
      <c r="H64" s="36"/>
      <c r="I64" s="12"/>
    </row>
    <row r="65" spans="1:9" ht="24.95" customHeight="1" x14ac:dyDescent="0.2">
      <c r="A65" s="24" t="s">
        <v>34</v>
      </c>
      <c r="B65" s="27"/>
      <c r="C65" s="27"/>
      <c r="D65" s="28">
        <f t="shared" si="8"/>
        <v>0</v>
      </c>
      <c r="E65" s="24"/>
      <c r="F65" s="20" t="s">
        <v>45</v>
      </c>
      <c r="G65" s="15" t="s">
        <v>100</v>
      </c>
      <c r="H65" s="16" t="s">
        <v>4</v>
      </c>
      <c r="I65" s="16" t="s">
        <v>82</v>
      </c>
    </row>
    <row r="66" spans="1:9" ht="24.95" customHeight="1" x14ac:dyDescent="0.2">
      <c r="A66" s="24" t="s">
        <v>35</v>
      </c>
      <c r="B66" s="27"/>
      <c r="C66" s="27"/>
      <c r="D66" s="28">
        <f t="shared" si="8"/>
        <v>0</v>
      </c>
      <c r="E66" s="24"/>
      <c r="F66" s="25" t="s">
        <v>40</v>
      </c>
      <c r="G66" s="27"/>
      <c r="H66" s="27"/>
      <c r="I66" s="28">
        <f t="shared" ref="I66:I70" si="9">G66-H66</f>
        <v>0</v>
      </c>
    </row>
    <row r="67" spans="1:9" ht="24.95" customHeight="1" x14ac:dyDescent="0.2">
      <c r="A67" s="24" t="s">
        <v>37</v>
      </c>
      <c r="B67" s="27"/>
      <c r="C67" s="27"/>
      <c r="D67" s="28">
        <f t="shared" si="8"/>
        <v>0</v>
      </c>
      <c r="E67" s="24"/>
      <c r="F67" s="25" t="s">
        <v>41</v>
      </c>
      <c r="G67" s="27"/>
      <c r="H67" s="27"/>
      <c r="I67" s="28">
        <f t="shared" si="9"/>
        <v>0</v>
      </c>
    </row>
    <row r="68" spans="1:9" ht="24.95" customHeight="1" thickBot="1" x14ac:dyDescent="0.25">
      <c r="A68" s="47" t="s">
        <v>20</v>
      </c>
      <c r="B68" s="46"/>
      <c r="C68" s="46"/>
      <c r="D68" s="48">
        <f t="shared" si="8"/>
        <v>0</v>
      </c>
      <c r="E68" s="24"/>
      <c r="F68" s="25" t="s">
        <v>46</v>
      </c>
      <c r="G68" s="27"/>
      <c r="H68" s="27"/>
      <c r="I68" s="28">
        <f t="shared" si="9"/>
        <v>0</v>
      </c>
    </row>
    <row r="69" spans="1:9" ht="24.95" customHeight="1" x14ac:dyDescent="0.2">
      <c r="A69" s="22" t="str">
        <f>"Total " &amp; Table1529[[#Headers],[HEALTH]]</f>
        <v>Total HEALTH</v>
      </c>
      <c r="B69" s="23">
        <f>SUBTOTAL(9,Table1529[Budget])</f>
        <v>0</v>
      </c>
      <c r="C69" s="23">
        <f>SUBTOTAL(9,Table1529[Actual])</f>
        <v>0</v>
      </c>
      <c r="D69" s="30">
        <f>SUBTOTAL(9,Table1529[Difference])</f>
        <v>0</v>
      </c>
      <c r="E69" s="24"/>
      <c r="F69" s="25" t="s">
        <v>50</v>
      </c>
      <c r="G69" s="27"/>
      <c r="H69" s="27"/>
      <c r="I69" s="28">
        <f t="shared" si="9"/>
        <v>0</v>
      </c>
    </row>
    <row r="70" spans="1:9" s="26" customFormat="1" ht="24.95" customHeight="1" thickBot="1" x14ac:dyDescent="0.25">
      <c r="A70" s="41" t="s">
        <v>99</v>
      </c>
      <c r="B70" s="36"/>
      <c r="C70" s="36"/>
      <c r="D70" s="36"/>
      <c r="E70" s="24"/>
      <c r="F70" s="49" t="s">
        <v>20</v>
      </c>
      <c r="G70" s="46"/>
      <c r="H70" s="46"/>
      <c r="I70" s="48">
        <f t="shared" si="9"/>
        <v>0</v>
      </c>
    </row>
    <row r="71" spans="1:9" ht="24.95" customHeight="1" x14ac:dyDescent="0.2">
      <c r="A71" s="19" t="s">
        <v>21</v>
      </c>
      <c r="B71" s="15" t="s">
        <v>100</v>
      </c>
      <c r="C71" s="16" t="s">
        <v>4</v>
      </c>
      <c r="D71" s="16" t="s">
        <v>82</v>
      </c>
      <c r="E71" s="24"/>
      <c r="F71" s="25" t="str">
        <f>"Total " &amp; Table1226[[#Headers],[SUBSCRIPTIONS]]</f>
        <v>Total SUBSCRIPTIONS</v>
      </c>
      <c r="G71" s="23">
        <f>SUBTOTAL(9,Table1226[Budget])</f>
        <v>0</v>
      </c>
      <c r="H71" s="23">
        <f>SUBTOTAL(9,Table1226[Actual])</f>
        <v>0</v>
      </c>
      <c r="I71" s="30">
        <f>SUBTOTAL(9,Table1226[Difference])</f>
        <v>0</v>
      </c>
    </row>
    <row r="72" spans="1:9" ht="24.95" customHeight="1" x14ac:dyDescent="0.2">
      <c r="A72" s="24" t="s">
        <v>31</v>
      </c>
      <c r="B72" s="27"/>
      <c r="C72" s="27"/>
      <c r="D72" s="28">
        <f t="shared" ref="D72:D76" si="10">B72-C72</f>
        <v>0</v>
      </c>
      <c r="E72" s="24"/>
      <c r="F72" s="25"/>
      <c r="G72" s="36"/>
      <c r="H72" s="36"/>
      <c r="I72" s="12"/>
    </row>
    <row r="73" spans="1:9" ht="24.95" customHeight="1" x14ac:dyDescent="0.2">
      <c r="A73" s="24" t="s">
        <v>22</v>
      </c>
      <c r="B73" s="27"/>
      <c r="C73" s="27"/>
      <c r="D73" s="28">
        <f t="shared" si="10"/>
        <v>0</v>
      </c>
      <c r="E73" s="24"/>
      <c r="F73" s="20" t="s">
        <v>79</v>
      </c>
      <c r="G73" s="15" t="s">
        <v>100</v>
      </c>
      <c r="H73" s="16" t="s">
        <v>4</v>
      </c>
      <c r="I73" s="16" t="s">
        <v>82</v>
      </c>
    </row>
    <row r="74" spans="1:9" ht="24.95" customHeight="1" x14ac:dyDescent="0.2">
      <c r="A74" s="24" t="s">
        <v>66</v>
      </c>
      <c r="B74" s="27"/>
      <c r="C74" s="27"/>
      <c r="D74" s="28">
        <f t="shared" si="10"/>
        <v>0</v>
      </c>
      <c r="E74" s="25"/>
      <c r="F74" s="25" t="s">
        <v>80</v>
      </c>
      <c r="G74" s="27"/>
      <c r="H74" s="27"/>
      <c r="I74" s="28">
        <f t="shared" ref="I74:I79" si="11">G74-H74</f>
        <v>0</v>
      </c>
    </row>
    <row r="75" spans="1:9" ht="24.95" customHeight="1" x14ac:dyDescent="0.2">
      <c r="A75" s="24" t="s">
        <v>24</v>
      </c>
      <c r="B75" s="27"/>
      <c r="C75" s="27"/>
      <c r="D75" s="28">
        <f t="shared" si="10"/>
        <v>0</v>
      </c>
      <c r="E75" s="25"/>
      <c r="F75" s="25" t="s">
        <v>81</v>
      </c>
      <c r="G75" s="27"/>
      <c r="H75" s="27"/>
      <c r="I75" s="28">
        <f t="shared" si="11"/>
        <v>0</v>
      </c>
    </row>
    <row r="76" spans="1:9" ht="24.95" customHeight="1" thickBot="1" x14ac:dyDescent="0.25">
      <c r="A76" s="47" t="s">
        <v>20</v>
      </c>
      <c r="B76" s="46"/>
      <c r="C76" s="46"/>
      <c r="D76" s="48">
        <f t="shared" si="10"/>
        <v>0</v>
      </c>
      <c r="E76" s="25"/>
      <c r="F76" s="25" t="s">
        <v>0</v>
      </c>
      <c r="G76" s="27"/>
      <c r="H76" s="27"/>
      <c r="I76" s="28">
        <f t="shared" si="11"/>
        <v>0</v>
      </c>
    </row>
    <row r="77" spans="1:9" ht="24.95" customHeight="1" x14ac:dyDescent="0.2">
      <c r="A77" s="22" t="str">
        <f>"Total " &amp; Table1630[[#Headers],[INSURANCE]]</f>
        <v>Total INSURANCE</v>
      </c>
      <c r="B77" s="23">
        <f>SUBTOTAL(9,Table1630[Budget])</f>
        <v>0</v>
      </c>
      <c r="C77" s="23">
        <f>SUBTOTAL(9,Table1630[Actual])</f>
        <v>0</v>
      </c>
      <c r="D77" s="30">
        <f>SUBTOTAL(9,Table1630[Difference])</f>
        <v>0</v>
      </c>
      <c r="E77" s="25"/>
      <c r="F77" s="25" t="s">
        <v>2</v>
      </c>
      <c r="G77" s="27"/>
      <c r="H77" s="27"/>
      <c r="I77" s="28">
        <f t="shared" si="11"/>
        <v>0</v>
      </c>
    </row>
    <row r="78" spans="1:9" ht="24.95" customHeight="1" x14ac:dyDescent="0.2">
      <c r="A78" s="24"/>
      <c r="B78" s="36"/>
      <c r="C78" s="36"/>
      <c r="D78" s="36"/>
      <c r="E78" s="24"/>
      <c r="F78" s="25" t="s">
        <v>1</v>
      </c>
      <c r="G78" s="27"/>
      <c r="H78" s="27"/>
      <c r="I78" s="28">
        <f t="shared" si="11"/>
        <v>0</v>
      </c>
    </row>
    <row r="79" spans="1:9" ht="24.95" customHeight="1" thickBot="1" x14ac:dyDescent="0.25">
      <c r="A79" s="19" t="s">
        <v>61</v>
      </c>
      <c r="B79" s="15" t="s">
        <v>100</v>
      </c>
      <c r="C79" s="16" t="s">
        <v>4</v>
      </c>
      <c r="D79" s="16" t="s">
        <v>82</v>
      </c>
      <c r="E79" s="24"/>
      <c r="F79" s="49" t="s">
        <v>20</v>
      </c>
      <c r="G79" s="46"/>
      <c r="H79" s="46"/>
      <c r="I79" s="48">
        <f t="shared" si="11"/>
        <v>0</v>
      </c>
    </row>
    <row r="80" spans="1:9" ht="24.95" customHeight="1" x14ac:dyDescent="0.2">
      <c r="A80" s="24" t="s">
        <v>62</v>
      </c>
      <c r="B80" s="27"/>
      <c r="C80" s="27"/>
      <c r="D80" s="28">
        <f>B80-C80</f>
        <v>0</v>
      </c>
      <c r="E80" s="25"/>
      <c r="F80" s="25" t="str">
        <f>"Total " &amp; Table1327[[#Headers],[VACATION]]</f>
        <v>Total VACATION</v>
      </c>
      <c r="G80" s="23">
        <f>SUBTOTAL(9,Table1327[Budget])</f>
        <v>0</v>
      </c>
      <c r="H80" s="23">
        <f>SUBTOTAL(9,Table1327[Actual])</f>
        <v>0</v>
      </c>
      <c r="I80" s="30">
        <f>SUBTOTAL(9,Table1327[Difference])</f>
        <v>0</v>
      </c>
    </row>
    <row r="81" spans="1:9" s="26" customFormat="1" ht="24.95" customHeight="1" x14ac:dyDescent="0.2">
      <c r="A81" s="24" t="s">
        <v>63</v>
      </c>
      <c r="B81" s="27"/>
      <c r="C81" s="27"/>
      <c r="D81" s="28">
        <f>B81-C81</f>
        <v>0</v>
      </c>
      <c r="E81" s="25"/>
      <c r="F81" s="25"/>
      <c r="G81" s="36"/>
      <c r="H81" s="36"/>
      <c r="I81" s="36"/>
    </row>
    <row r="82" spans="1:9" ht="24.95" customHeight="1" thickBot="1" x14ac:dyDescent="0.25">
      <c r="A82" s="47" t="s">
        <v>20</v>
      </c>
      <c r="B82" s="46"/>
      <c r="C82" s="46"/>
      <c r="D82" s="48">
        <f>B82-C82</f>
        <v>0</v>
      </c>
      <c r="E82" s="25"/>
      <c r="F82" s="20" t="s">
        <v>16</v>
      </c>
      <c r="G82" s="15" t="s">
        <v>100</v>
      </c>
      <c r="H82" s="16" t="s">
        <v>4</v>
      </c>
      <c r="I82" s="16" t="s">
        <v>82</v>
      </c>
    </row>
    <row r="83" spans="1:9" ht="24.95" customHeight="1" x14ac:dyDescent="0.2">
      <c r="A83" s="22" t="str">
        <f>"Total " &amp; Table1731[[#Headers],[EDUCATION]]</f>
        <v>Total EDUCATION</v>
      </c>
      <c r="B83" s="23">
        <f>SUBTOTAL(9,Table1731[Budget])</f>
        <v>0</v>
      </c>
      <c r="C83" s="23">
        <f>SUBTOTAL(9,Table1731[Actual])</f>
        <v>0</v>
      </c>
      <c r="D83" s="30">
        <f>SUBTOTAL(9,Table1731[Difference])</f>
        <v>0</v>
      </c>
      <c r="E83" s="41" t="s">
        <v>99</v>
      </c>
      <c r="F83" s="25" t="s">
        <v>54</v>
      </c>
      <c r="G83" s="27"/>
      <c r="H83" s="27"/>
      <c r="I83" s="28">
        <f t="shared" ref="I83:I89" si="12">G83-H83</f>
        <v>0</v>
      </c>
    </row>
    <row r="84" spans="1:9" ht="24.95" customHeight="1" x14ac:dyDescent="0.2">
      <c r="A84" s="24"/>
      <c r="B84" s="36"/>
      <c r="C84" s="36"/>
      <c r="D84" s="36"/>
      <c r="E84" s="25"/>
      <c r="F84" s="25" t="s">
        <v>3</v>
      </c>
      <c r="G84" s="27"/>
      <c r="H84" s="27"/>
      <c r="I84" s="28">
        <f t="shared" si="12"/>
        <v>0</v>
      </c>
    </row>
    <row r="85" spans="1:9" ht="24.95" customHeight="1" x14ac:dyDescent="0.2">
      <c r="A85" s="19" t="s">
        <v>78</v>
      </c>
      <c r="B85" s="15" t="s">
        <v>100</v>
      </c>
      <c r="C85" s="16" t="s">
        <v>4</v>
      </c>
      <c r="D85" s="16" t="s">
        <v>82</v>
      </c>
      <c r="E85" s="25"/>
      <c r="F85" s="25" t="s">
        <v>20</v>
      </c>
      <c r="G85" s="27"/>
      <c r="H85" s="27"/>
      <c r="I85" s="28">
        <f t="shared" si="12"/>
        <v>0</v>
      </c>
    </row>
    <row r="86" spans="1:9" ht="24.95" customHeight="1" x14ac:dyDescent="0.2">
      <c r="A86" s="24" t="s">
        <v>13</v>
      </c>
      <c r="B86" s="27"/>
      <c r="C86" s="27"/>
      <c r="D86" s="28">
        <f>B86-C86</f>
        <v>0</v>
      </c>
      <c r="E86" s="25"/>
      <c r="F86" s="25" t="s">
        <v>20</v>
      </c>
      <c r="G86" s="27"/>
      <c r="H86" s="27"/>
      <c r="I86" s="28">
        <f t="shared" si="12"/>
        <v>0</v>
      </c>
    </row>
    <row r="87" spans="1:9" ht="24.95" customHeight="1" x14ac:dyDescent="0.2">
      <c r="A87" s="24" t="s">
        <v>52</v>
      </c>
      <c r="B87" s="27"/>
      <c r="C87" s="27"/>
      <c r="D87" s="28">
        <f>B87-C87</f>
        <v>0</v>
      </c>
      <c r="E87" s="25"/>
      <c r="F87" s="25" t="s">
        <v>20</v>
      </c>
      <c r="G87" s="27"/>
      <c r="H87" s="27"/>
      <c r="I87" s="28">
        <f>G87-H87</f>
        <v>0</v>
      </c>
    </row>
    <row r="88" spans="1:9" ht="24.95" customHeight="1" x14ac:dyDescent="0.2">
      <c r="A88" s="24" t="s">
        <v>53</v>
      </c>
      <c r="B88" s="27"/>
      <c r="C88" s="27"/>
      <c r="D88" s="28">
        <f>B88-C88</f>
        <v>0</v>
      </c>
      <c r="E88" s="25"/>
      <c r="F88" s="25" t="s">
        <v>20</v>
      </c>
      <c r="G88" s="27"/>
      <c r="H88" s="27"/>
      <c r="I88" s="28">
        <f t="shared" si="12"/>
        <v>0</v>
      </c>
    </row>
    <row r="89" spans="1:9" ht="24.95" customHeight="1" thickBot="1" x14ac:dyDescent="0.25">
      <c r="A89" s="47" t="s">
        <v>20</v>
      </c>
      <c r="B89" s="46"/>
      <c r="C89" s="46"/>
      <c r="D89" s="48">
        <f>B89-C89</f>
        <v>0</v>
      </c>
      <c r="E89" s="24"/>
      <c r="F89" s="49" t="s">
        <v>20</v>
      </c>
      <c r="G89" s="46"/>
      <c r="H89" s="46"/>
      <c r="I89" s="48">
        <f t="shared" si="12"/>
        <v>0</v>
      </c>
    </row>
    <row r="90" spans="1:9" s="26" customFormat="1" ht="24.95" customHeight="1" x14ac:dyDescent="0.2">
      <c r="A90" s="22" t="str">
        <f>"Total " &amp; Table1832[[#Headers],[CHARITY/GIFTS]]</f>
        <v>Total CHARITY/GIFTS</v>
      </c>
      <c r="B90" s="23">
        <f>SUBTOTAL(9,Table1832[Budget])</f>
        <v>0</v>
      </c>
      <c r="C90" s="23">
        <f>SUBTOTAL(9,Table1832[Actual])</f>
        <v>0</v>
      </c>
      <c r="D90" s="30">
        <f>SUBTOTAL(9,Table1832[Difference])</f>
        <v>0</v>
      </c>
      <c r="E90" s="24"/>
      <c r="F90" s="25" t="str">
        <f>"Total " &amp; Table1428[[#Headers],[MISCELLANEOUS]]</f>
        <v>Total MISCELLANEOUS</v>
      </c>
      <c r="G90" s="23">
        <f>SUBTOTAL(9,Table1428[Budget])</f>
        <v>0</v>
      </c>
      <c r="H90" s="23">
        <f>SUBTOTAL(9,Table1428[Actual])</f>
        <v>0</v>
      </c>
      <c r="I90" s="30">
        <f>SUBTOTAL(9,Table1428[Difference])</f>
        <v>0</v>
      </c>
    </row>
    <row r="91" spans="1:9" ht="24.95" customHeight="1" x14ac:dyDescent="0.2">
      <c r="A91" s="24"/>
      <c r="B91" s="36"/>
      <c r="C91" s="36"/>
      <c r="D91" s="36"/>
      <c r="E91" s="25"/>
      <c r="F91" s="25"/>
      <c r="G91" s="36"/>
      <c r="H91" s="36"/>
      <c r="I91" s="36"/>
    </row>
    <row r="92" spans="1:9" ht="24.95" customHeight="1" x14ac:dyDescent="0.2">
      <c r="A92" s="6"/>
      <c r="B92" s="13"/>
      <c r="C92" s="13"/>
      <c r="D92" s="13"/>
      <c r="E92" s="25"/>
      <c r="F92" s="7"/>
      <c r="G92" s="13"/>
      <c r="H92" s="13"/>
      <c r="I92" s="13"/>
    </row>
    <row r="93" spans="1:9" x14ac:dyDescent="0.2">
      <c r="A93" s="8"/>
      <c r="B93" s="5"/>
      <c r="C93" s="5"/>
      <c r="D93" s="5"/>
      <c r="E93" s="42"/>
      <c r="F93" s="10"/>
      <c r="G93" s="5"/>
      <c r="H93" s="5"/>
      <c r="I93" s="5"/>
    </row>
    <row r="94" spans="1:9" x14ac:dyDescent="0.2">
      <c r="B94" s="4"/>
      <c r="C94" s="4"/>
      <c r="D94" s="4"/>
      <c r="G94" s="4"/>
      <c r="H94" s="4"/>
      <c r="I94" s="4"/>
    </row>
    <row r="95" spans="1:9" x14ac:dyDescent="0.2">
      <c r="B95" s="4"/>
      <c r="C95" s="4"/>
      <c r="D95" s="4"/>
      <c r="G95" s="4"/>
      <c r="H95" s="4"/>
      <c r="I95" s="4"/>
    </row>
    <row r="96" spans="1:9" x14ac:dyDescent="0.2">
      <c r="G96" s="4"/>
      <c r="H96" s="4"/>
      <c r="I96" s="4"/>
    </row>
  </sheetData>
  <mergeCells count="1">
    <mergeCell ref="A1:I1"/>
  </mergeCells>
  <conditionalFormatting sqref="D31:D40 D44:D51 D55:D60 D64:D68 D72:D76 D80:D82 D86:D89 D15:D27 I45:I55 I59:I62 I74:I79 D4:D12 I37:I41 I25:I33 I15:I21 I83:I89">
    <cfRule type="cellIs" dxfId="221" priority="2" stopIfTrue="1" operator="lessThan">
      <formula>0</formula>
    </cfRule>
  </conditionalFormatting>
  <conditionalFormatting sqref="I66:I70">
    <cfRule type="cellIs" dxfId="220" priority="1" stopIfTrue="1" operator="lessThan">
      <formula>0</formula>
    </cfRule>
  </conditionalFormatting>
  <pageMargins left="0.7" right="0.7" top="0.75" bottom="0.75" header="0.3" footer="0.3"/>
  <pageSetup scale="66"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Household Budget</dc:title>
  <dc:creator>Vertex42.com</dc:creator>
  <dc:description>(c) 2008-2020 Vertex42 LLC. All Rights Reserved.</dc:description>
  <cp:lastModifiedBy>GLOBAL</cp:lastModifiedBy>
  <cp:lastPrinted>2022-10-11T04:32:32Z</cp:lastPrinted>
  <dcterms:created xsi:type="dcterms:W3CDTF">2007-10-28T01:07:07Z</dcterms:created>
  <dcterms:modified xsi:type="dcterms:W3CDTF">2022-10-11T04:32:39Z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https://www.vertex42.com/ExcelTemplates/monthly-household-budget.html</vt:lpwstr>
  </property>
  <property fmtid="{D5CDD505-2E9C-101B-9397-08002B2CF9AE}" pid="4" name="Version">
    <vt:lpwstr>1.1.3</vt:lpwstr>
  </property>
</Properties>
</file>