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1" documentId="8_{1B479F33-6285-48FC-B592-F59F93FE255D}" xr6:coauthVersionLast="36" xr6:coauthVersionMax="36" xr10:uidLastSave="{C64AD24B-7886-4E94-8DE7-56001B105862}"/>
  <bookViews>
    <workbookView xWindow="-105" yWindow="-105" windowWidth="23250" windowHeight="12720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Summary'!$B$2</definedName>
    <definedName name="ColumnTitle1">Totals[[#Headers],[BUDGET TOTALS]]</definedName>
    <definedName name="COMPANY_NAME">'Monthly Budget Summary'!$B$1</definedName>
    <definedName name="_xlnm.Print_Area" localSheetId="0">'Monthly Budget Summary'!$B$1:$E$17</definedName>
    <definedName name="_xlnm.Print_Area" localSheetId="3">'Operating Expenses'!$B$1:$F$25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D8" i="4"/>
  <c r="D6" i="1" s="1"/>
  <c r="C8" i="4"/>
  <c r="F7" i="4"/>
  <c r="E7" i="4"/>
  <c r="F6" i="4"/>
  <c r="E6" i="4"/>
  <c r="F5" i="4"/>
  <c r="E5" i="4"/>
  <c r="C16" i="1" l="1"/>
  <c r="B16" i="1" s="1"/>
  <c r="C15" i="1"/>
  <c r="B15" i="1" s="1"/>
  <c r="C13" i="1"/>
  <c r="B13" i="1" s="1"/>
  <c r="C12" i="1"/>
  <c r="B12" i="1" s="1"/>
  <c r="C14" i="1"/>
  <c r="B14" i="1" s="1"/>
  <c r="C6" i="1"/>
  <c r="F25" i="5"/>
  <c r="F8" i="4"/>
  <c r="D8" i="3"/>
  <c r="E7" i="3"/>
  <c r="F6" i="3"/>
  <c r="E6" i="3"/>
  <c r="F5" i="3"/>
  <c r="E5" i="3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8" i="3" l="1"/>
  <c r="C5" i="1" s="1"/>
  <c r="F7" i="3"/>
  <c r="F8" i="3"/>
  <c r="E5" i="1" l="1"/>
  <c r="C7" i="1"/>
  <c r="E7" i="1" s="1"/>
</calcChain>
</file>

<file path=xl/sharedStrings.xml><?xml version="1.0" encoding="utf-8"?>
<sst xmlns="http://schemas.openxmlformats.org/spreadsheetml/2006/main" count="57" uniqueCount="46">
  <si>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</si>
  <si>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</si>
  <si>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</si>
  <si>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</si>
  <si>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</si>
  <si>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</si>
  <si>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</si>
  <si>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</si>
  <si>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</si>
  <si>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</si>
  <si>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</si>
  <si>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</si>
  <si>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</si>
  <si>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</si>
  <si>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</si>
  <si>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</si>
  <si>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</si>
  <si>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</si>
  <si>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</si>
  <si>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</si>
  <si>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</si>
  <si>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</si>
  <si>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</si>
  <si>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</si>
  <si>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</si>
  <si>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</si>
  <si>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EXPENSE</t>
  </si>
  <si>
    <t>AMOUNT</t>
  </si>
  <si>
    <t>% OF EXPENSES</t>
  </si>
  <si>
    <t>BUDGET TOTALS</t>
  </si>
  <si>
    <t>MONTHLY BUDGET</t>
  </si>
  <si>
    <t>15% REDUCTION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</si>
  <si>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</si>
  <si>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</si>
  <si>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</si>
  <si>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</si>
  <si>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</si>
  <si>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</si>
  <si>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</si>
  <si>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</si>
  <si>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</si>
  <si>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</si>
  <si>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</si>
  <si>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</si>
  <si>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</si>
  <si>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 xml:space="preserve">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</si>
</sst>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1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/>
      <name val="Century Gothic"/>
      <family val="2"/>
    </font>
    <font>
      <sz val="16"/>
      <color theme="0"/>
      <name val="Century Gothic"/>
      <family val="2"/>
    </font>
    <font>
      <sz val="36"/>
      <color theme="0"/>
      <name val="Century Gothic"/>
      <family val="2"/>
    </font>
    <font>
      <sz val="11"/>
      <name val="Century Gothic"/>
      <family val="2"/>
    </font>
    <font>
      <sz val="11"/>
      <color rgb="FFDA0000"/>
      <name val="Century Gothic"/>
      <family val="2"/>
    </font>
    <font>
      <sz val="11"/>
      <color theme="0"/>
      <name val="Century Gothic"/>
      <family val="2"/>
    </font>
    <font>
      <sz val="11"/>
      <color theme="0" tint="-4.9989318521683403E-2"/>
      <name val="Century Gothic"/>
      <family val="2"/>
    </font>
    <font>
      <b/>
      <sz val="36"/>
      <name val="Century Gothic"/>
      <family val="2"/>
    </font>
    <font>
      <b/>
      <sz val="11"/>
      <color theme="1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D67757"/>
        <bgColor indexed="64"/>
      </patternFill>
    </fill>
    <fill>
      <patternFill patternType="solid">
        <fgColor rgb="FFF5D9C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95B4A1"/>
      </top>
      <bottom/>
      <diagonal/>
    </border>
    <border>
      <left/>
      <right/>
      <top/>
      <bottom style="thin">
        <color rgb="FF95B4A1"/>
      </bottom>
      <diagonal/>
    </border>
    <border>
      <left/>
      <right/>
      <top style="thin">
        <color rgb="FF95B4A1"/>
      </top>
      <bottom style="thin">
        <color rgb="FF95B4A1"/>
      </bottom>
      <diagonal/>
    </border>
    <border>
      <left style="medium">
        <color rgb="FF95B4A1"/>
      </left>
      <right/>
      <top style="medium">
        <color rgb="FF95B4A1"/>
      </top>
      <bottom style="medium">
        <color rgb="FF95B4A1"/>
      </bottom>
      <diagonal/>
    </border>
    <border>
      <left/>
      <right/>
      <top style="medium">
        <color rgb="FF95B4A1"/>
      </top>
      <bottom style="medium">
        <color rgb="FF95B4A1"/>
      </bottom>
      <diagonal/>
    </border>
    <border>
      <left/>
      <right style="medium">
        <color rgb="FF95B4A1"/>
      </right>
      <top style="medium">
        <color rgb="FF95B4A1"/>
      </top>
      <bottom style="medium">
        <color rgb="FF95B4A1"/>
      </bottom>
      <diagonal/>
    </border>
    <border>
      <left/>
      <right/>
      <top style="double">
        <color rgb="FFD67757"/>
      </top>
      <bottom/>
      <diagonal/>
    </border>
  </borders>
  <cellStyleXfs count="13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</cellStyleXfs>
  <cellXfs count="50">
    <xf numFmtId="0" fontId="0" fillId="0" borderId="0" xfId="0">
      <alignment horizontal="left" wrapText="1" indent="1"/>
    </xf>
    <xf numFmtId="0" fontId="8" fillId="0" borderId="0" xfId="0" applyFont="1">
      <alignment horizontal="left" wrapText="1" indent="1"/>
    </xf>
    <xf numFmtId="0" fontId="8" fillId="0" borderId="0" xfId="0" applyFont="1" applyAlignment="1">
      <alignment vertical="center"/>
    </xf>
    <xf numFmtId="0" fontId="8" fillId="0" borderId="0" xfId="0" applyFont="1" applyFill="1">
      <alignment horizontal="left" wrapText="1" inden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>
      <alignment horizontal="left" wrapText="1" indent="1"/>
    </xf>
    <xf numFmtId="0" fontId="11" fillId="0" borderId="0" xfId="3" applyFont="1" applyFill="1" applyAlignment="1">
      <alignment vertical="center"/>
    </xf>
    <xf numFmtId="40" fontId="11" fillId="0" borderId="0" xfId="4" applyNumberFormat="1" applyFont="1" applyFill="1"/>
    <xf numFmtId="40" fontId="11" fillId="0" borderId="0" xfId="8" applyNumberFormat="1" applyFont="1" applyFill="1"/>
    <xf numFmtId="43" fontId="11" fillId="0" borderId="0" xfId="3" applyNumberFormat="1" applyFont="1" applyFill="1"/>
    <xf numFmtId="0" fontId="11" fillId="0" borderId="0" xfId="3" applyFont="1" applyFill="1"/>
    <xf numFmtId="0" fontId="0" fillId="0" borderId="0" xfId="0" applyAlignment="1">
      <alignment wrapText="1"/>
    </xf>
    <xf numFmtId="0" fontId="8" fillId="0" borderId="3" xfId="0" applyFont="1" applyFill="1" applyBorder="1" applyAlignment="1">
      <alignment horizontal="left" vertical="center" wrapText="1"/>
    </xf>
    <xf numFmtId="40" fontId="8" fillId="0" borderId="3" xfId="10" applyFont="1" applyFill="1" applyBorder="1" applyAlignment="1">
      <alignment vertical="center"/>
    </xf>
    <xf numFmtId="40" fontId="8" fillId="0" borderId="3" xfId="10" applyFont="1" applyFill="1" applyBorder="1" applyAlignment="1">
      <alignment horizontal="right" vertical="center"/>
    </xf>
    <xf numFmtId="0" fontId="8" fillId="0" borderId="3" xfId="0" applyFont="1" applyFill="1" applyBorder="1">
      <alignment horizontal="left" wrapText="1" indent="1"/>
    </xf>
    <xf numFmtId="40" fontId="8" fillId="0" borderId="3" xfId="10" applyFont="1" applyFill="1" applyBorder="1">
      <alignment horizontal="right"/>
    </xf>
    <xf numFmtId="165" fontId="8" fillId="0" borderId="3" xfId="11" applyFont="1" applyFill="1" applyBorder="1">
      <alignment horizontal="right"/>
    </xf>
    <xf numFmtId="0" fontId="17" fillId="6" borderId="2" xfId="6" applyFont="1" applyFill="1" applyBorder="1" applyAlignment="1">
      <alignment horizontal="center" vertical="center"/>
    </xf>
    <xf numFmtId="0" fontId="17" fillId="6" borderId="2" xfId="7" applyFont="1" applyFill="1" applyBorder="1" applyAlignment="1">
      <alignment horizontal="center" vertical="center"/>
    </xf>
    <xf numFmtId="0" fontId="17" fillId="6" borderId="2" xfId="6" applyFont="1" applyFill="1" applyBorder="1" applyAlignment="1">
      <alignment horizontal="center" vertical="center" wrapText="1"/>
    </xf>
    <xf numFmtId="0" fontId="17" fillId="6" borderId="2" xfId="7" applyFont="1" applyFill="1" applyBorder="1" applyAlignment="1">
      <alignment horizontal="center" vertical="center" wrapText="1"/>
    </xf>
    <xf numFmtId="0" fontId="18" fillId="6" borderId="2" xfId="6" applyFont="1" applyFill="1" applyBorder="1" applyAlignment="1">
      <alignment horizontal="center" vertical="center"/>
    </xf>
    <xf numFmtId="0" fontId="18" fillId="6" borderId="2" xfId="7" applyFont="1" applyFill="1" applyBorder="1" applyAlignment="1">
      <alignment horizontal="center" vertical="center"/>
    </xf>
    <xf numFmtId="40" fontId="12" fillId="0" borderId="3" xfId="1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0" fontId="8" fillId="0" borderId="1" xfId="10" applyFont="1" applyFill="1" applyBorder="1" applyAlignment="1">
      <alignment horizontal="right" vertical="center"/>
    </xf>
    <xf numFmtId="0" fontId="15" fillId="7" borderId="4" xfId="1" applyFont="1" applyFill="1" applyBorder="1" applyAlignment="1">
      <alignment horizontal="center"/>
    </xf>
    <xf numFmtId="0" fontId="15" fillId="7" borderId="5" xfId="1" applyFont="1" applyFill="1" applyBorder="1" applyAlignment="1">
      <alignment horizontal="center"/>
    </xf>
    <xf numFmtId="0" fontId="15" fillId="7" borderId="6" xfId="1" applyFont="1" applyFill="1" applyBorder="1" applyAlignment="1">
      <alignment horizontal="center"/>
    </xf>
    <xf numFmtId="0" fontId="15" fillId="7" borderId="4" xfId="1" applyFont="1" applyFill="1" applyBorder="1" applyAlignment="1">
      <alignment horizontal="center" vertical="center"/>
    </xf>
    <xf numFmtId="0" fontId="15" fillId="7" borderId="5" xfId="1" applyFont="1" applyFill="1" applyBorder="1" applyAlignment="1">
      <alignment horizontal="center" vertical="center"/>
    </xf>
    <xf numFmtId="0" fontId="15" fillId="7" borderId="6" xfId="1" applyFont="1" applyFill="1" applyBorder="1" applyAlignment="1">
      <alignment horizontal="center" vertical="center"/>
    </xf>
    <xf numFmtId="0" fontId="8" fillId="0" borderId="1" xfId="0" applyFont="1" applyFill="1" applyBorder="1">
      <alignment horizontal="left" wrapText="1" indent="1"/>
    </xf>
    <xf numFmtId="40" fontId="8" fillId="0" borderId="1" xfId="10" applyFont="1" applyFill="1" applyBorder="1" applyAlignment="1">
      <alignment wrapText="1"/>
    </xf>
    <xf numFmtId="165" fontId="8" fillId="0" borderId="1" xfId="11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40" fontId="11" fillId="0" borderId="3" xfId="10" applyFont="1" applyFill="1" applyBorder="1" applyAlignment="1">
      <alignment vertical="center"/>
    </xf>
    <xf numFmtId="40" fontId="11" fillId="0" borderId="3" xfId="1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40" fontId="11" fillId="0" borderId="1" xfId="10" applyFont="1" applyFill="1" applyBorder="1" applyAlignment="1">
      <alignment vertical="center" wrapText="1"/>
    </xf>
    <xf numFmtId="40" fontId="11" fillId="0" borderId="1" xfId="10" applyFont="1" applyFill="1" applyBorder="1" applyAlignment="1">
      <alignment horizontal="right" vertical="center"/>
    </xf>
    <xf numFmtId="40" fontId="8" fillId="0" borderId="1" xfId="10" applyFont="1" applyFill="1" applyBorder="1" applyAlignment="1">
      <alignment vertical="center"/>
    </xf>
    <xf numFmtId="0" fontId="16" fillId="7" borderId="7" xfId="0" applyFont="1" applyFill="1" applyBorder="1" applyAlignment="1">
      <alignment horizontal="left" vertical="center" wrapText="1"/>
    </xf>
    <xf numFmtId="40" fontId="16" fillId="7" borderId="7" xfId="10" applyFont="1" applyFill="1" applyBorder="1" applyAlignment="1">
      <alignment vertical="center" wrapText="1"/>
    </xf>
    <xf numFmtId="40" fontId="16" fillId="7" borderId="7" xfId="10" applyFont="1" applyFill="1" applyBorder="1" applyAlignment="1">
      <alignment horizontal="right" vertical="center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83"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bottom" textRotation="0" indent="0" justifyLastLine="0" shrinkToFit="0" readingOrder="0"/>
      <border diagonalUp="0" diagonalDown="0" outline="0">
        <left style="thin">
          <color rgb="FF95B4A1"/>
        </left>
        <right style="thin">
          <color rgb="FF95B4A1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alignment vertical="center" textRotation="0" indent="0" justifyLastLine="0" shrinkToFit="0" readingOrder="0"/>
    </dxf>
    <dxf>
      <border>
        <top style="double">
          <color rgb="FFD67757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rgb="FF95B4A1"/>
        </left>
        <right style="thin">
          <color rgb="FF95B4A1"/>
        </right>
        <top style="thin">
          <color rgb="FF95B4A1"/>
        </top>
        <bottom style="thin">
          <color rgb="FF95B4A1"/>
        </bottom>
      </border>
    </dxf>
    <dxf>
      <border>
        <bottom style="thin">
          <color rgb="FF95B4A1"/>
        </bottom>
      </border>
    </dxf>
    <dxf>
      <font>
        <b/>
        <strike val="0"/>
        <outline val="0"/>
        <shadow val="0"/>
        <u val="none"/>
        <vertAlign val="baseline"/>
        <sz val="16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D6775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B4A1"/>
        </left>
        <right style="thin">
          <color rgb="FF95B4A1"/>
        </right>
        <top/>
        <bottom/>
      </border>
      <protection locked="1" hidden="0"/>
    </dxf>
    <dxf>
      <border>
        <top style="thin">
          <color rgb="FF95B4A1"/>
        </top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protection locked="1" hidden="0"/>
    </dxf>
    <dxf>
      <border diagonalUp="0" diagonalDown="0">
        <left style="thin">
          <color rgb="FF95B4A1"/>
        </left>
        <right style="thin">
          <color rgb="FF95B4A1"/>
        </right>
        <top style="thin">
          <color rgb="FF95B4A1"/>
        </top>
        <bottom style="thin">
          <color rgb="FF95B4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rgb="FF95B4A1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D67757"/>
        </patternFill>
      </fill>
      <alignment horizontal="center" vertical="center" textRotation="0" wrapText="0" indent="0" justifyLastLine="0" shrinkToFit="0" readingOrder="0"/>
      <protection locked="1" hidden="0"/>
    </dxf>
    <dxf>
      <border>
        <top style="thin">
          <color rgb="FF95B4A1"/>
        </top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protection locked="1" hidden="0"/>
    </dxf>
    <dxf>
      <border diagonalUp="0" diagonalDown="0">
        <left style="thin">
          <color rgb="FF95B4A1"/>
        </left>
        <right style="thin">
          <color rgb="FF95B4A1"/>
        </right>
        <top style="thin">
          <color rgb="FF95B4A1"/>
        </top>
        <bottom style="thin">
          <color rgb="FF95B4A1"/>
        </bottom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rgb="FF95B4A1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D67757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5B4A1"/>
        </top>
        <bottom style="thin">
          <color rgb="FF95B4A1"/>
        </bottom>
        <vertical/>
        <horizontal style="thin">
          <color rgb="FF95B4A1"/>
        </horizontal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5B4A1"/>
        </top>
        <bottom style="thin">
          <color rgb="FF95B4A1"/>
        </bottom>
        <vertical/>
        <horizontal style="thin">
          <color rgb="FF95B4A1"/>
        </horizontal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5B4A1"/>
        </top>
        <bottom style="thin">
          <color rgb="FF95B4A1"/>
        </bottom>
        <vertical/>
        <horizontal style="thin">
          <color rgb="FF95B4A1"/>
        </horizontal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95B4A1"/>
        </top>
        <bottom style="thin">
          <color rgb="FF95B4A1"/>
        </bottom>
        <vertical/>
        <horizontal style="thin">
          <color rgb="FF95B4A1"/>
        </horizontal>
      </border>
    </dxf>
    <dxf>
      <border>
        <top style="thin">
          <color rgb="FF95B4A1"/>
        </top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rgb="FFF5D9C7"/>
        </patternFill>
      </fill>
      <protection locked="1" hidden="0"/>
    </dxf>
    <dxf>
      <border diagonalUp="0" diagonalDown="0">
        <left style="thin">
          <color rgb="FF95B4A1"/>
        </left>
        <right style="thin">
          <color rgb="FF95B4A1"/>
        </right>
        <top style="thin">
          <color rgb="FF95B4A1"/>
        </top>
        <bottom style="thin">
          <color rgb="FF95B4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rgb="FF95B4A1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D67757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rgb="FF95B4A1"/>
        </top>
        <bottom style="thin">
          <color rgb="FF95B4A1"/>
        </bottom>
      </border>
    </dxf>
    <dxf>
      <border>
        <top style="thin">
          <color rgb="FF95B4A1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border diagonalUp="0" diagonalDown="0">
        <left style="thin">
          <color rgb="FF95B4A1"/>
        </left>
        <right style="thin">
          <color rgb="FF95B4A1"/>
        </right>
        <top style="thin">
          <color rgb="FF95B4A1"/>
        </top>
        <bottom style="thin">
          <color rgb="FF95B4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rgb="FF95B4A1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D67757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82"/>
      <tableStyleElement type="headerRow" dxfId="81"/>
      <tableStyleElement type="totalRow" dxfId="80"/>
      <tableStyleElement type="lastColumn" dxfId="79"/>
    </tableStyle>
  </tableStyles>
  <colors>
    <mruColors>
      <color rgb="FFF5D9C7"/>
      <color rgb="FFD67757"/>
      <color rgb="FF95B4A1"/>
      <color rgb="FFECB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Century Gothic" panose="020B0502020202020204" pitchFamily="34" charset="0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ECB492"/>
            </a:solidFill>
            <a:ln>
              <a:solidFill>
                <a:srgbClr val="95B4A1"/>
              </a:solidFill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D67757"/>
            </a:solidFill>
            <a:ln>
              <a:solidFill>
                <a:srgbClr val="95B4A1"/>
              </a:solidFill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Summary'!$C$6:$D$6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76" dataDxfId="74" totalsRowDxfId="72" headerRowBorderDxfId="75" tableBorderDxfId="73" totalsRowBorderDxfId="71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" dataDxfId="70" totalsRowDxfId="69"/>
    <tableColumn id="2" xr3:uid="{00000000-0010-0000-0000-000002000000}" name="ESTIMATED" totalsRowFunction="custom" dataDxfId="68" totalsRowDxfId="67" dataCellStyle="Comma" totalsRowCellStyle="Comma">
      <totalsRowFormula>C5-C6</totalsRowFormula>
    </tableColumn>
    <tableColumn id="3" xr3:uid="{00000000-0010-0000-0000-000003000000}" name="ACTUAL" totalsRowFunction="custom" dataDxfId="66" totalsRowDxfId="65" dataCellStyle="Comma" totalsRowCellStyle="Comma">
      <totalsRowFormula>D5-D6</totalsRowFormula>
    </tableColumn>
    <tableColumn id="4" xr3:uid="{00000000-0010-0000-0000-000004000000}" name="DIFFERENCE" totalsRowFunction="custom" dataDxfId="64" totalsRowDxfId="63" dataCellStyle="Comma" totalsRow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62" dataDxfId="60" totalsRowDxfId="58" headerRowBorderDxfId="61" tableBorderDxfId="59" totalsRowBorderDxfId="57">
  <tableColumns count="4">
    <tableColumn id="1" xr3:uid="{00000000-0010-0000-0100-000001000000}" name="EXPENSE" totalsRowLabel="Total" dataDxfId="56" totalsRowDxfId="36">
      <calculatedColumnFormula>INDEX(#REF!,MATCH(Top5Expenses[[#This Row],[AMOUNT]],#REF!,0),1)</calculatedColumnFormula>
    </tableColumn>
    <tableColumn id="2" xr3:uid="{00000000-0010-0000-0100-000002000000}" name="AMOUNT" totalsRowFunction="sum" dataDxfId="55" totalsRowDxfId="35" dataCellStyle="Comma"/>
    <tableColumn id="3" xr3:uid="{00000000-0010-0000-0100-000003000000}" name="% OF EXPENSES" totalsRowFunction="sum" dataDxfId="54" totalsRowDxfId="34" dataCellStyle="Percent">
      <calculatedColumnFormula>Top5Expenses[[#This Row],[AMOUNT]]/$D$6</calculatedColumnFormula>
    </tableColumn>
    <tableColumn id="4" xr3:uid="{00000000-0010-0000-0100-000004000000}" name="15% REDUCTION" totalsRowFunction="sum" dataDxfId="53" totalsRowDxfId="33" dataCellStyle="Comma">
      <calculatedColumnFormula>Top5Expenses[[#This Row],[AMOUNT]]*0.15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8" totalsRowCount="1" headerRowDxfId="51" dataDxfId="49" totalsRowDxfId="47" headerRowBorderDxfId="50" tableBorderDxfId="48" totalsRowBorderDxfId="46">
  <autoFilter ref="B4:F7" xr:uid="{00000000-0009-0000-0100-000003000000}"/>
  <tableColumns count="5">
    <tableColumn id="1" xr3:uid="{00000000-0010-0000-0200-000001000000}" name="INCOME" totalsRowLabel="Total Income" dataDxfId="32" totalsRowDxfId="31"/>
    <tableColumn id="2" xr3:uid="{00000000-0010-0000-0200-000002000000}" name="ESTIMATED" totalsRowFunction="sum" dataDxfId="30" totalsRowDxfId="29" dataCellStyle="Comma"/>
    <tableColumn id="3" xr3:uid="{00000000-0010-0000-0200-000003000000}" name="ACTUAL" totalsRowFunction="sum" dataDxfId="28" totalsRowDxfId="27" dataCellStyle="Comma"/>
    <tableColumn id="5" xr3:uid="{00000000-0010-0000-0200-000005000000}" name="TOP 5 AMOUNT" dataDxfId="26" totalsRowDxfId="25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24" totalsRowDxfId="23" dataCellStyle="Comma">
      <calculatedColumnFormula>Income[[#This Row],[ACTUAL]]-Income[[#This Row],[ESTIMATED]]</calculatedColumnFormula>
    </tableColumn>
  </tableColumns>
  <tableStyleInfo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45" dataDxfId="43" totalsRowDxfId="41" headerRowBorderDxfId="44" tableBorderDxfId="42" totalsRowBorderDxfId="40">
  <autoFilter ref="B4:F7" xr:uid="{00000000-0009-0000-0100-000007000000}"/>
  <tableColumns count="5">
    <tableColumn id="1" xr3:uid="{00000000-0010-0000-0300-000001000000}" name="PERSONNEL EXPENSES" totalsRowLabel="Total Personnel Expenses" dataDxfId="22" totalsRowDxfId="21"/>
    <tableColumn id="2" xr3:uid="{00000000-0010-0000-0300-000002000000}" name="ESTIMATED" totalsRowFunction="sum" dataDxfId="20" totalsRowDxfId="19" dataCellStyle="Comma" totalsRowCellStyle="Comma"/>
    <tableColumn id="3" xr3:uid="{00000000-0010-0000-0300-000003000000}" name="ACTUAL" totalsRowFunction="sum" dataDxfId="18" totalsRowDxfId="17" dataCellStyle="Comma" totalsRowCellStyle="Comma"/>
    <tableColumn id="4" xr3:uid="{00000000-0010-0000-0300-000004000000}" name="TOP 5 AMOUNT" dataDxfId="16" totalsRowDxfId="15" dataCellStyle="Comma" totalsRowCellStyle="Comma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14" totalsRowDxfId="13" dataCellStyle="Comma" totalsRowCellStyle="Comma">
      <calculatedColumnFormula>PersonnelExpenses[[#This Row],[ESTIMATED]]-PersonnelExpenses[[#This Row],[ACTUAL]]</calculatedColumnFormula>
    </tableColumn>
  </tableColumns>
  <tableStyleInfo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39" dataDxfId="7" totalsRowDxfId="0" headerRowBorderDxfId="38" tableBorderDxfId="37" totalsRowBorderDxfId="6">
  <sortState ref="B12:F32">
    <sortCondition ref="B16:B37"/>
  </sortState>
  <tableColumns count="5">
    <tableColumn id="1" xr3:uid="{00000000-0010-0000-0400-000001000000}" name="OPERATING EXPENSES" totalsRowLabel="Total Operating Expenses" dataDxfId="12" totalsRowDxfId="5"/>
    <tableColumn id="2" xr3:uid="{00000000-0010-0000-0400-000002000000}" name="ESTIMATED" totalsRowFunction="sum" dataDxfId="11" totalsRowDxfId="4" dataCellStyle="Comma"/>
    <tableColumn id="3" xr3:uid="{00000000-0010-0000-0400-000003000000}" name="ACTUAL" totalsRowFunction="sum" dataDxfId="10" totalsRowDxfId="3" dataCellStyle="Comma"/>
    <tableColumn id="5" xr3:uid="{00000000-0010-0000-0400-000005000000}" name="TOP 5 AMOUNT" dataDxfId="9" totalsRowDxfId="2" dataCellStyle="Comma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8" totalsRowDxfId="1" dataCellStyle="Comma">
      <calculatedColumnFormula>OperatingExpenses[[#This Row],[ESTIMATED]]-OperatingExpenses[[#This Row],[ACTUAL]]</calculatedColumnFormula>
    </tableColumn>
  </tableColumns>
  <tableStyleInfo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G17"/>
  <sheetViews>
    <sheetView showGridLines="0" tabSelected="1" view="pageBreakPreview" topLeftCell="A10" zoomScale="60" zoomScaleNormal="100" workbookViewId="0">
      <selection activeCell="B13" sqref="B13:E17"/>
    </sheetView>
  </sheetViews>
  <sheetFormatPr defaultColWidth="9" defaultRowHeight="16.5" customHeight="1" x14ac:dyDescent="0.3"/>
  <cols>
    <col min="1" max="1" width="4.125" style="3" customWidth="1"/>
    <col min="2" max="2" width="29.25" style="3" customWidth="1"/>
    <col min="3" max="5" width="19" style="3" customWidth="1"/>
    <col min="6" max="7" width="4.125" style="3" customWidth="1"/>
    <col min="8" max="16384" width="9" style="1"/>
  </cols>
  <sheetData>
    <row r="1" spans="1:7" ht="31.5" customHeight="1" thickBot="1" x14ac:dyDescent="0.4">
      <c r="B1"/>
      <c r="C1"/>
      <c r="D1"/>
      <c r="E1"/>
    </row>
    <row r="2" spans="1:7" ht="42" customHeight="1" thickBot="1" x14ac:dyDescent="0.55000000000000004">
      <c r="B2" s="31" t="s">
        <v>30</v>
      </c>
      <c r="C2" s="32"/>
      <c r="D2" s="32"/>
      <c r="E2" s="33"/>
      <c r="F2" s="15"/>
    </row>
    <row r="3" spans="1:7" ht="15" customHeight="1" x14ac:dyDescent="0.3"/>
    <row r="4" spans="1:7" s="2" customFormat="1" ht="36" customHeight="1" x14ac:dyDescent="0.35">
      <c r="A4" s="4"/>
      <c r="B4" s="22" t="s">
        <v>29</v>
      </c>
      <c r="C4" s="23" t="s">
        <v>19</v>
      </c>
      <c r="D4" s="23" t="s">
        <v>20</v>
      </c>
      <c r="E4" s="23" t="s">
        <v>21</v>
      </c>
      <c r="F4" s="4"/>
      <c r="G4" s="4"/>
    </row>
    <row r="5" spans="1:7" ht="20.100000000000001" customHeight="1" x14ac:dyDescent="0.3">
      <c r="B5" s="16" t="s">
        <v>15</v>
      </c>
      <c r="C5" s="17">
        <f>Income[[#Totals],[ESTIMATED]]</f>
        <v>63300</v>
      </c>
      <c r="D5" s="17">
        <f>Income[[#Totals],[ACTUAL]]</f>
        <v>57450</v>
      </c>
      <c r="E5" s="28">
        <f>Totals[[#This Row],[ACTUAL]]-Totals[[#This Row],[ESTIMATED]]</f>
        <v>-5850</v>
      </c>
    </row>
    <row r="6" spans="1:7" ht="20.100000000000001" customHeight="1" x14ac:dyDescent="0.3">
      <c r="B6" s="16" t="s">
        <v>18</v>
      </c>
      <c r="C6" s="17">
        <f>OperatingExpenses[[#Totals],[ESTIMATED]]+PersonnelExpenses[[#Totals],[ESTIMATED]]</f>
        <v>54500</v>
      </c>
      <c r="D6" s="17">
        <f>OperatingExpenses[[#Totals],[ACTUAL]]+PersonnelExpenses[[#Totals],[ACTUAL]]</f>
        <v>49630</v>
      </c>
      <c r="E6" s="17">
        <f>Totals[[#This Row],[ESTIMATED]]-Totals[[#This Row],[ACTUAL]]</f>
        <v>4870</v>
      </c>
    </row>
    <row r="7" spans="1:7" ht="20.100000000000001" customHeight="1" x14ac:dyDescent="0.3">
      <c r="B7" s="29" t="s">
        <v>45</v>
      </c>
      <c r="C7" s="30">
        <f>C5-C6</f>
        <v>8800</v>
      </c>
      <c r="D7" s="30">
        <f>D5-D6</f>
        <v>7820</v>
      </c>
      <c r="E7" s="30">
        <f>Totals[[#Totals],[ACTUAL]]-Totals[[#Totals],[ESTIMATED]]</f>
        <v>-980</v>
      </c>
    </row>
    <row r="9" spans="1:7" ht="335.45" customHeight="1" x14ac:dyDescent="0.3">
      <c r="B9" s="5"/>
      <c r="C9" s="6"/>
      <c r="D9" s="6"/>
      <c r="E9" s="6"/>
    </row>
    <row r="10" spans="1:7" customFormat="1" ht="16.5" customHeight="1" x14ac:dyDescent="0.35"/>
    <row r="11" spans="1:7" ht="27.75" customHeight="1" x14ac:dyDescent="0.3">
      <c r="B11" s="26" t="s">
        <v>26</v>
      </c>
      <c r="C11" s="27" t="s">
        <v>27</v>
      </c>
      <c r="D11" s="27" t="s">
        <v>28</v>
      </c>
      <c r="E11" s="27" t="s">
        <v>31</v>
      </c>
    </row>
    <row r="12" spans="1:7" ht="20.100000000000001" customHeight="1" x14ac:dyDescent="0.3">
      <c r="B12" s="19" t="str">
        <f>INDEX(OperatingExpenses[],MATCH(Top5Expenses[[#This Row],[AMOUNT]],OperatingExpenses[TOP 5 AMOUNT],0),1)</f>
        <v>Maintenance and repairs</v>
      </c>
      <c r="C12" s="20">
        <f>LARGE(OperatingExpenses[TOP 5 AMOUNT],1)</f>
        <v>4600.0000140000002</v>
      </c>
      <c r="D12" s="21">
        <f>Top5Expenses[[#This Row],[AMOUNT]]/$D$6</f>
        <v>9.2685875760628658E-2</v>
      </c>
      <c r="E12" s="20">
        <f>Top5Expenses[[#This Row],[AMOUNT]]*0.15</f>
        <v>690.00000209999996</v>
      </c>
    </row>
    <row r="13" spans="1:7" ht="20.100000000000001" customHeight="1" x14ac:dyDescent="0.3">
      <c r="B13" s="19" t="str">
        <f>INDEX(OperatingExpenses[],MATCH(Top5Expenses[[#This Row],[AMOUNT]],OperatingExpenses[TOP 5 AMOUNT],0),1)</f>
        <v>Supplies</v>
      </c>
      <c r="C13" s="20">
        <f>LARGE(OperatingExpenses[TOP 5 AMOUNT],2)</f>
        <v>4500.0000200000004</v>
      </c>
      <c r="D13" s="21">
        <f>Top5Expenses[[#This Row],[AMOUNT]]/$D$6</f>
        <v>9.0670965545033261E-2</v>
      </c>
      <c r="E13" s="20">
        <f>Top5Expenses[[#This Row],[AMOUNT]]*0.15</f>
        <v>675.00000299999999</v>
      </c>
    </row>
    <row r="14" spans="1:7" ht="20.100000000000001" customHeight="1" x14ac:dyDescent="0.3">
      <c r="B14" s="19" t="str">
        <f>INDEX(OperatingExpenses[],MATCH(Top5Expenses[[#This Row],[AMOUNT]],OperatingExpenses[TOP 5 AMOUNT],0),1)</f>
        <v>Rent or mortgage</v>
      </c>
      <c r="C14" s="20">
        <f>LARGE(OperatingExpenses[TOP 5 AMOUNT],3)</f>
        <v>4500.0000170000003</v>
      </c>
      <c r="D14" s="21">
        <f>Top5Expenses[[#This Row],[AMOUNT]]/$D$6</f>
        <v>9.0670965484585947E-2</v>
      </c>
      <c r="E14" s="20">
        <f>Top5Expenses[[#This Row],[AMOUNT]]*0.15</f>
        <v>675.00000254999998</v>
      </c>
    </row>
    <row r="15" spans="1:7" ht="20.100000000000001" customHeight="1" x14ac:dyDescent="0.3">
      <c r="B15" s="19" t="str">
        <f>INDEX(OperatingExpenses[],MATCH(Top5Expenses[[#This Row],[AMOUNT]],OperatingExpenses[TOP 5 AMOUNT],0),1)</f>
        <v>Taxes</v>
      </c>
      <c r="C15" s="20">
        <f>LARGE(OperatingExpenses[TOP 5 AMOUNT],4)</f>
        <v>3200.0000209999998</v>
      </c>
      <c r="D15" s="21">
        <f>Top5Expenses[[#This Row],[AMOUNT]]/$D$6</f>
        <v>6.4477131190812012E-2</v>
      </c>
      <c r="E15" s="20">
        <f>Top5Expenses[[#This Row],[AMOUNT]]*0.15</f>
        <v>480.00000314999994</v>
      </c>
    </row>
    <row r="16" spans="1:7" ht="20.100000000000001" customHeight="1" x14ac:dyDescent="0.3">
      <c r="B16" s="19" t="str">
        <f>INDEX(OperatingExpenses[],MATCH(Top5Expenses[[#This Row],[AMOUNT]],OperatingExpenses[TOP 5 AMOUNT],0),1)</f>
        <v>Advertising</v>
      </c>
      <c r="C16" s="20">
        <f>LARGE(OperatingExpenses[TOP 5 AMOUNT],5)</f>
        <v>2500.0000049999999</v>
      </c>
      <c r="D16" s="21">
        <f>Top5Expenses[[#This Row],[AMOUNT]]/$D$6</f>
        <v>5.037275851299617E-2</v>
      </c>
      <c r="E16" s="20">
        <f>Top5Expenses[[#This Row],[AMOUNT]]*0.15</f>
        <v>375.00000074999997</v>
      </c>
    </row>
    <row r="17" spans="2:5" ht="20.100000000000001" customHeight="1" x14ac:dyDescent="0.3">
      <c r="B17" s="37" t="s">
        <v>14</v>
      </c>
      <c r="C17" s="38">
        <f>SUBTOTAL(109,Top5Expenses[AMOUNT])</f>
        <v>19300.000077000004</v>
      </c>
      <c r="D17" s="39">
        <f>SUBTOTAL(109,Top5Expenses[% OF EXPENSES])</f>
        <v>0.38887769649405601</v>
      </c>
      <c r="E17" s="38">
        <f>SUBTOTAL(109,Top5Expenses[15% REDUCTION])</f>
        <v>2895.0000115499997</v>
      </c>
    </row>
  </sheetData>
  <sheetProtection insertColumns="0" insertRows="0" deleteColumns="0" deleteRows="0" selectLockedCells="1" autoFilter="0"/>
  <mergeCells count="1">
    <mergeCell ref="B2:E2"/>
  </mergeCells>
  <conditionalFormatting sqref="C5:E8 C11:E65">
    <cfRule type="cellIs" dxfId="78" priority="2" operator="lessThan">
      <formula>0</formula>
    </cfRule>
  </conditionalFormatting>
  <conditionalFormatting sqref="D12:E17">
    <cfRule type="cellIs" dxfId="77" priority="1" operator="lessThan">
      <formula>0</formula>
    </cfRule>
  </conditionalFormatting>
  <dataValidations count="17">
    <dataValidation type="custom" allowBlank="1" showInputMessage="1" showErrorMessage="1" errorTitle="ALERT" error="This cell is automatically populated and should not be overwitten. Overwriting this cell would break calculations in this worksheet." sqref="D13 D15:D16 C5:E6" xr:uid="{00000000-0002-0000-0000-000000000000}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4:E16" xr:uid="{00000000-0002-0000-0000-000001000000}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 xr:uid="{00000000-0002-0000-0000-000002000000}">
      <formula1>LEN(E12:E17)=""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2:D12 C13:C16" xr:uid="{00000000-0002-0000-0000-000003000000}">
      <formula1>LEN(C12:C17)=""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4" xr:uid="{00000000-0002-0000-0000-000004000000}">
      <formula1>LEN(D13:D17)=""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" xr:uid="{00000000-0002-0000-0000-000005000000}">
      <formula1>LEN(E13:E17)=""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op 5 Expense items are automatically updated in this column under this heading" sqref="B11" xr:uid="{00000000-0002-0000-0000-00000E000000}"/>
    <dataValidation allowBlank="1" showInputMessage="1" showErrorMessage="1" prompt="Amount is automatically updated in this column under this heading" sqref="C11" xr:uid="{00000000-0002-0000-0000-00000F000000}"/>
    <dataValidation allowBlank="1" showInputMessage="1" showErrorMessage="1" prompt="Percent of Expenses is automatically calculated in this column under this heading" sqref="D11" xr:uid="{00000000-0002-0000-0000-000010000000}"/>
    <dataValidation allowBlank="1" showInputMessage="1" showErrorMessage="1" prompt="15 percent Reduction amount is automatically calculated in this column under this heading" sqref="E11" xr:uid="{00000000-0002-0000-0000-000011000000}"/>
    <dataValidation allowBlank="1" showInputMessage="1" showErrorMessage="1" prompt="Title of this worksheet is in this cell. Enter Date in cell at right. Budget Totals are automatically calculated in Totals table starting in cell B4" sqref="B2" xr:uid="{00000000-0002-0000-0000-000012000000}"/>
    <dataValidation allowBlank="1" showInputMessage="1" showErrorMessage="1" prompt="Budget Overview chart is in this cell. Top 5 Operating Expenses are automatically updated in Top5Expenses table, below." sqref="B9" xr:uid="{6D8844C3-D2C4-41A8-9632-7791388B6264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B1:G8"/>
  <sheetViews>
    <sheetView showGridLines="0" zoomScaleNormal="100" workbookViewId="0">
      <selection activeCell="B5" sqref="B5:F8"/>
    </sheetView>
  </sheetViews>
  <sheetFormatPr defaultColWidth="9" defaultRowHeight="30" customHeight="1" x14ac:dyDescent="0.3"/>
  <cols>
    <col min="1" max="1" width="4.125" style="3" customWidth="1"/>
    <col min="2" max="2" width="29.25" style="3" customWidth="1"/>
    <col min="3" max="3" width="19" style="3" customWidth="1"/>
    <col min="4" max="4" width="18.875" style="3" customWidth="1"/>
    <col min="5" max="5" width="26" style="3" hidden="1" customWidth="1"/>
    <col min="6" max="6" width="19" style="3" customWidth="1"/>
    <col min="7" max="8" width="4.125" style="3" customWidth="1"/>
    <col min="9" max="16384" width="9" style="3"/>
  </cols>
  <sheetData>
    <row r="1" spans="2:7" ht="31.5" customHeight="1" thickBot="1" x14ac:dyDescent="0.4">
      <c r="B1"/>
      <c r="C1"/>
      <c r="D1"/>
      <c r="E1"/>
      <c r="F1"/>
      <c r="G1" s="7"/>
    </row>
    <row r="2" spans="2:7" ht="42" customHeight="1" thickBot="1" x14ac:dyDescent="0.55000000000000004">
      <c r="B2" s="31" t="str">
        <f>BUDGET_Title</f>
        <v>MONTHLY BUDGET</v>
      </c>
      <c r="C2" s="32"/>
      <c r="D2" s="32"/>
      <c r="E2" s="32"/>
      <c r="F2" s="33"/>
      <c r="G2" s="8"/>
    </row>
    <row r="3" spans="2:7" ht="15" customHeight="1" x14ac:dyDescent="0.3">
      <c r="G3" s="9"/>
    </row>
    <row r="4" spans="2:7" s="4" customFormat="1" ht="30" customHeight="1" x14ac:dyDescent="0.35">
      <c r="B4" s="26" t="s">
        <v>22</v>
      </c>
      <c r="C4" s="27" t="s">
        <v>19</v>
      </c>
      <c r="D4" s="27" t="s">
        <v>20</v>
      </c>
      <c r="E4" s="26" t="s">
        <v>23</v>
      </c>
      <c r="F4" s="27" t="s">
        <v>21</v>
      </c>
      <c r="G4" s="10"/>
    </row>
    <row r="5" spans="2:7" ht="30" customHeight="1" x14ac:dyDescent="0.3">
      <c r="B5" s="16" t="s">
        <v>38</v>
      </c>
      <c r="C5" s="17">
        <v>60000</v>
      </c>
      <c r="D5" s="17">
        <v>54000</v>
      </c>
      <c r="E5" s="18">
        <f>Income[[#This Row],[ACTUAL]]+(10^-6)*ROW(Income[[#This Row],[ACTUAL]])</f>
        <v>54000.000005000002</v>
      </c>
      <c r="F5" s="17">
        <f>Income[[#This Row],[ACTUAL]]-Income[[#This Row],[ESTIMATED]]</f>
        <v>-6000</v>
      </c>
      <c r="G5" s="11"/>
    </row>
    <row r="6" spans="2:7" ht="30" customHeight="1" x14ac:dyDescent="0.3">
      <c r="B6" s="16" t="s">
        <v>39</v>
      </c>
      <c r="C6" s="17">
        <v>3000</v>
      </c>
      <c r="D6" s="17">
        <v>3000</v>
      </c>
      <c r="E6" s="18">
        <f>Income[[#This Row],[ACTUAL]]+(10^-6)*ROW(Income[[#This Row],[ACTUAL]])</f>
        <v>3000.0000060000002</v>
      </c>
      <c r="F6" s="17">
        <f>Income[[#This Row],[ACTUAL]]-Income[[#This Row],[ESTIMATED]]</f>
        <v>0</v>
      </c>
      <c r="G6" s="11"/>
    </row>
    <row r="7" spans="2:7" ht="30" customHeight="1" x14ac:dyDescent="0.3">
      <c r="B7" s="16" t="s">
        <v>40</v>
      </c>
      <c r="C7" s="17">
        <v>300</v>
      </c>
      <c r="D7" s="17">
        <v>450</v>
      </c>
      <c r="E7" s="18">
        <f>Income[[#This Row],[ACTUAL]]+(10^-6)*ROW(Income[[#This Row],[ACTUAL]])</f>
        <v>450.00000699999998</v>
      </c>
      <c r="F7" s="17">
        <f>Income[[#This Row],[ACTUAL]]-Income[[#This Row],[ESTIMATED]]</f>
        <v>150</v>
      </c>
      <c r="G7" s="11"/>
    </row>
    <row r="8" spans="2:7" ht="30" customHeight="1" x14ac:dyDescent="0.3">
      <c r="B8" s="29" t="s">
        <v>42</v>
      </c>
      <c r="C8" s="30">
        <f>SUBTOTAL(109,Income[ESTIMATED])</f>
        <v>63300</v>
      </c>
      <c r="D8" s="30">
        <f>SUBTOTAL(109,Income[ACTUAL])</f>
        <v>57450</v>
      </c>
      <c r="E8" s="30"/>
      <c r="F8" s="30">
        <f>SUBTOTAL(109,Income[DIFFERENCE])</f>
        <v>-5850</v>
      </c>
      <c r="G8" s="12"/>
    </row>
  </sheetData>
  <sheetProtection insertColumns="0" insertRows="0" deleteColumns="0" deleteRows="0" selectLockedCells="1" autoFilter="0"/>
  <dataConsolidate/>
  <mergeCells count="1">
    <mergeCell ref="B2:F2"/>
  </mergeCells>
  <conditionalFormatting sqref="F8">
    <cfRule type="cellIs" dxfId="52" priority="3" operator="lessThan">
      <formula>0</formula>
    </cfRule>
  </conditionalFormatting>
  <dataValidations count="8"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Title is automatically updated in this cell. Enter Monthly Income details in table below" sqref="B2" xr:uid="{00000000-0002-0000-0100-000004000000}"/>
    <dataValidation allowBlank="1" showInputMessage="1" showErrorMessage="1" prompt="Enter Income details in this column under this heading. Use heading filters to find specific entries" sqref="B4" xr:uid="{00000000-0002-0000-0100-000005000000}"/>
    <dataValidation allowBlank="1" showInputMessage="1" showErrorMessage="1" prompt="Enter Estimated amount in this column under this heading" sqref="C4" xr:uid="{00000000-0002-0000-0100-000006000000}"/>
    <dataValidation allowBlank="1" showInputMessage="1" showErrorMessage="1" prompt="Enter Actual amount in this column under this heading" sqref="D4" xr:uid="{00000000-0002-0000-0100-000007000000}"/>
    <dataValidation allowBlank="1" showInputMessage="1" showErrorMessage="1" prompt="Difference of Estimated and Actual Income is automatically calculated in this column under this heading" sqref="F4" xr:uid="{00000000-0002-0000-01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>
      <selection activeCell="B5" sqref="B5:F8"/>
    </sheetView>
  </sheetViews>
  <sheetFormatPr defaultColWidth="9" defaultRowHeight="30" customHeight="1" x14ac:dyDescent="0.3"/>
  <cols>
    <col min="1" max="1" width="4.125" style="3" customWidth="1"/>
    <col min="2" max="2" width="29.25" style="3" customWidth="1"/>
    <col min="3" max="3" width="19" style="3" customWidth="1"/>
    <col min="4" max="4" width="18.875" style="3" customWidth="1"/>
    <col min="5" max="5" width="18" style="3" hidden="1" customWidth="1"/>
    <col min="6" max="6" width="19" style="3" customWidth="1"/>
    <col min="7" max="8" width="4.125" style="3" customWidth="1"/>
    <col min="9" max="16384" width="9" style="3"/>
  </cols>
  <sheetData>
    <row r="1" spans="1:7" ht="31.5" customHeight="1" thickBot="1" x14ac:dyDescent="0.4">
      <c r="B1"/>
      <c r="C1"/>
      <c r="D1"/>
      <c r="E1"/>
      <c r="F1"/>
      <c r="G1" s="7"/>
    </row>
    <row r="2" spans="1:7" ht="42" customHeight="1" thickBot="1" x14ac:dyDescent="0.55000000000000004">
      <c r="B2" s="31" t="str">
        <f>BUDGET_Title</f>
        <v>MONTHLY BUDGET</v>
      </c>
      <c r="C2" s="32"/>
      <c r="D2" s="32"/>
      <c r="E2" s="32"/>
      <c r="F2" s="33"/>
      <c r="G2" s="8"/>
    </row>
    <row r="3" spans="1:7" ht="15" customHeight="1" x14ac:dyDescent="0.3">
      <c r="G3" s="9"/>
    </row>
    <row r="4" spans="1:7" ht="30" customHeight="1" x14ac:dyDescent="0.3">
      <c r="A4" s="4"/>
      <c r="B4" s="26" t="s">
        <v>24</v>
      </c>
      <c r="C4" s="27" t="s">
        <v>19</v>
      </c>
      <c r="D4" s="27" t="s">
        <v>20</v>
      </c>
      <c r="E4" s="26" t="s">
        <v>23</v>
      </c>
      <c r="F4" s="27" t="s">
        <v>21</v>
      </c>
      <c r="G4" s="13"/>
    </row>
    <row r="5" spans="1:7" ht="30" customHeight="1" x14ac:dyDescent="0.3">
      <c r="B5" s="16" t="s">
        <v>16</v>
      </c>
      <c r="C5" s="17">
        <v>9500</v>
      </c>
      <c r="D5" s="17">
        <v>9600</v>
      </c>
      <c r="E5" s="18">
        <f>PersonnelExpenses[[#This Row],[ACTUAL]]+(10^-6)*ROW(PersonnelExpenses[[#This Row],[ACTUAL]])</f>
        <v>9600.0000049999999</v>
      </c>
      <c r="F5" s="17">
        <f>PersonnelExpenses[[#This Row],[ESTIMATED]]-PersonnelExpenses[[#This Row],[ACTUAL]]</f>
        <v>-100</v>
      </c>
      <c r="G5" s="11"/>
    </row>
    <row r="6" spans="1:7" ht="30" customHeight="1" x14ac:dyDescent="0.3">
      <c r="B6" s="40" t="s">
        <v>32</v>
      </c>
      <c r="C6" s="41">
        <v>4000</v>
      </c>
      <c r="D6" s="41">
        <v>0</v>
      </c>
      <c r="E6" s="42">
        <f>PersonnelExpenses[[#This Row],[ACTUAL]]+(10^-6)*ROW(PersonnelExpenses[[#This Row],[ACTUAL]])</f>
        <v>6.0000000000000002E-6</v>
      </c>
      <c r="F6" s="41">
        <f>PersonnelExpenses[[#This Row],[ESTIMATED]]-PersonnelExpenses[[#This Row],[ACTUAL]]</f>
        <v>4000</v>
      </c>
      <c r="G6" s="11"/>
    </row>
    <row r="7" spans="1:7" ht="30" customHeight="1" x14ac:dyDescent="0.3">
      <c r="B7" s="16" t="s">
        <v>17</v>
      </c>
      <c r="C7" s="17">
        <v>5000</v>
      </c>
      <c r="D7" s="17">
        <v>4500</v>
      </c>
      <c r="E7" s="18">
        <f>PersonnelExpenses[[#This Row],[ACTUAL]]+(10^-6)*ROW(PersonnelExpenses[[#This Row],[ACTUAL]])</f>
        <v>4500.0000069999996</v>
      </c>
      <c r="F7" s="17">
        <f>PersonnelExpenses[[#This Row],[ESTIMATED]]-PersonnelExpenses[[#This Row],[ACTUAL]]</f>
        <v>500</v>
      </c>
      <c r="G7" s="11"/>
    </row>
    <row r="8" spans="1:7" ht="30" customHeight="1" x14ac:dyDescent="0.3">
      <c r="B8" s="43" t="s">
        <v>43</v>
      </c>
      <c r="C8" s="44">
        <f>SUBTOTAL(109,PersonnelExpenses[ESTIMATED])</f>
        <v>18500</v>
      </c>
      <c r="D8" s="44">
        <f>SUBTOTAL(109,PersonnelExpenses[ACTUAL])</f>
        <v>14100</v>
      </c>
      <c r="E8" s="45"/>
      <c r="F8" s="44">
        <f>SUBTOTAL(109,PersonnelExpenses[DIFFERENCE])</f>
        <v>4400</v>
      </c>
      <c r="G8" s="12"/>
    </row>
  </sheetData>
  <sheetProtection insertColumns="0" insertRows="0" deleteColumns="0" deleteRows="0" selectLockedCells="1" autoFilter="0"/>
  <dataConsolidate/>
  <mergeCells count="1">
    <mergeCell ref="B2:F2"/>
  </mergeCells>
  <dataValidations count="8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200-000001000000}">
      <formula1>LEN(G5)=""</formula1>
    </dataValidation>
    <dataValidation allowBlank="1" showInputMessage="1" showErrorMessage="1" prompt="Enter Monthly Personnel Expenses in this worksheet" sqref="A1" xr:uid="{00000000-0002-0000-0200-000002000000}"/>
    <dataValidation allowBlank="1" showInputMessage="1" showErrorMessage="1" prompt="Title is automatically updated in this cell. Enter Monthly Personnel Expense details in table below" sqref="B2" xr:uid="{00000000-0002-0000-0200-000004000000}"/>
    <dataValidation allowBlank="1" showInputMessage="1" showErrorMessage="1" prompt="Enter Personnel Expenses in this column under this heading. Use heading filters to find specific entries" sqref="B4" xr:uid="{00000000-0002-0000-0200-000005000000}"/>
    <dataValidation allowBlank="1" showInputMessage="1" showErrorMessage="1" prompt="Enter Estimated amount in this column under this heading" sqref="C4" xr:uid="{00000000-0002-0000-0200-000006000000}"/>
    <dataValidation allowBlank="1" showInputMessage="1" showErrorMessage="1" prompt="Enter Actual amount in this column under this heading" sqref="D4" xr:uid="{00000000-0002-0000-0200-000007000000}"/>
    <dataValidation allowBlank="1" showInputMessage="1" showErrorMessage="1" prompt="Difference of Estimated and Actual Personnel Expenses is automatically calculated in this column under this heading" sqref="F4" xr:uid="{00000000-0002-0000-02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H25"/>
  <sheetViews>
    <sheetView showGridLines="0" view="pageBreakPreview" zoomScale="60" zoomScaleNormal="100" workbookViewId="0">
      <selection activeCell="O31" sqref="O31"/>
    </sheetView>
  </sheetViews>
  <sheetFormatPr defaultColWidth="9" defaultRowHeight="30" customHeight="1" x14ac:dyDescent="0.3"/>
  <cols>
    <col min="1" max="1" width="4.125" style="3" customWidth="1"/>
    <col min="2" max="2" width="36.375" style="3" customWidth="1"/>
    <col min="3" max="3" width="20" style="3" customWidth="1"/>
    <col min="4" max="4" width="18.875" style="3" customWidth="1"/>
    <col min="5" max="5" width="21.875" style="3" hidden="1" customWidth="1"/>
    <col min="6" max="6" width="24" style="3" customWidth="1"/>
    <col min="7" max="8" width="4.125" style="3" customWidth="1"/>
    <col min="9" max="16384" width="9" style="1"/>
  </cols>
  <sheetData>
    <row r="1" spans="2:7" ht="31.5" customHeight="1" thickBot="1" x14ac:dyDescent="0.4">
      <c r="B1"/>
      <c r="C1"/>
      <c r="D1"/>
      <c r="E1"/>
      <c r="F1"/>
      <c r="G1" s="7"/>
    </row>
    <row r="2" spans="2:7" ht="53.25" customHeight="1" thickBot="1" x14ac:dyDescent="0.35">
      <c r="B2" s="34" t="str">
        <f>BUDGET_Title</f>
        <v>MONTHLY BUDGET</v>
      </c>
      <c r="C2" s="35"/>
      <c r="D2" s="35"/>
      <c r="E2" s="35"/>
      <c r="F2" s="36"/>
      <c r="G2" s="8"/>
    </row>
    <row r="3" spans="2:7" ht="15" customHeight="1" x14ac:dyDescent="0.3">
      <c r="G3" s="9"/>
    </row>
    <row r="4" spans="2:7" ht="39.75" customHeight="1" x14ac:dyDescent="0.3">
      <c r="B4" s="24" t="s">
        <v>25</v>
      </c>
      <c r="C4" s="25" t="s">
        <v>19</v>
      </c>
      <c r="D4" s="25" t="s">
        <v>20</v>
      </c>
      <c r="E4" s="24" t="s">
        <v>23</v>
      </c>
      <c r="F4" s="25" t="s">
        <v>21</v>
      </c>
      <c r="G4" s="14"/>
    </row>
    <row r="5" spans="2:7" ht="30" customHeight="1" x14ac:dyDescent="0.3">
      <c r="B5" s="16" t="s">
        <v>1</v>
      </c>
      <c r="C5" s="17">
        <v>3000</v>
      </c>
      <c r="D5" s="17">
        <v>2500</v>
      </c>
      <c r="E5" s="18">
        <f>OperatingExpenses[[#This Row],[ACTUAL]]+(10^-6)*ROW(OperatingExpenses[[#This Row],[ACTUAL]])</f>
        <v>2500.0000049999999</v>
      </c>
      <c r="F5" s="17">
        <f>OperatingExpenses[[#This Row],[ESTIMATED]]-OperatingExpenses[[#This Row],[ACTUAL]]</f>
        <v>500</v>
      </c>
      <c r="G5" s="11"/>
    </row>
    <row r="6" spans="2:7" ht="30" customHeight="1" x14ac:dyDescent="0.3">
      <c r="B6" s="16" t="s">
        <v>33</v>
      </c>
      <c r="C6" s="17">
        <v>2000</v>
      </c>
      <c r="D6" s="17">
        <v>2000</v>
      </c>
      <c r="E6" s="18">
        <f>OperatingExpenses[[#This Row],[ACTUAL]]+(10^-6)*ROW(OperatingExpenses[[#This Row],[ACTUAL]])</f>
        <v>2000.000006</v>
      </c>
      <c r="F6" s="17">
        <f>OperatingExpenses[[#This Row],[ESTIMATED]]-OperatingExpenses[[#This Row],[ACTUAL]]</f>
        <v>0</v>
      </c>
      <c r="G6" s="11"/>
    </row>
    <row r="7" spans="2:7" ht="30" customHeight="1" x14ac:dyDescent="0.3">
      <c r="B7" s="16" t="s">
        <v>34</v>
      </c>
      <c r="C7" s="17">
        <v>1500</v>
      </c>
      <c r="D7" s="17">
        <v>2175</v>
      </c>
      <c r="E7" s="18">
        <f>OperatingExpenses[[#This Row],[ACTUAL]]+(10^-6)*ROW(OperatingExpenses[[#This Row],[ACTUAL]])</f>
        <v>2175.0000070000001</v>
      </c>
      <c r="F7" s="17">
        <f>OperatingExpenses[[#This Row],[ESTIMATED]]-OperatingExpenses[[#This Row],[ACTUAL]]</f>
        <v>-675</v>
      </c>
      <c r="G7" s="11"/>
    </row>
    <row r="8" spans="2:7" ht="30" customHeight="1" x14ac:dyDescent="0.3">
      <c r="B8" s="16" t="s">
        <v>41</v>
      </c>
      <c r="C8" s="17">
        <v>2000</v>
      </c>
      <c r="D8" s="17">
        <v>1500</v>
      </c>
      <c r="E8" s="18">
        <f>OperatingExpenses[[#This Row],[ACTUAL]]+(10^-6)*ROW(OperatingExpenses[[#This Row],[ACTUAL]])</f>
        <v>1500.000008</v>
      </c>
      <c r="F8" s="17">
        <f>OperatingExpenses[[#This Row],[ESTIMATED]]-OperatingExpenses[[#This Row],[ACTUAL]]</f>
        <v>500</v>
      </c>
      <c r="G8" s="11"/>
    </row>
    <row r="9" spans="2:7" ht="30" customHeight="1" x14ac:dyDescent="0.3">
      <c r="B9" s="16" t="s">
        <v>2</v>
      </c>
      <c r="C9" s="17">
        <v>1000</v>
      </c>
      <c r="D9" s="17">
        <v>1000</v>
      </c>
      <c r="E9" s="18">
        <f>OperatingExpenses[[#This Row],[ACTUAL]]+(10^-6)*ROW(OperatingExpenses[[#This Row],[ACTUAL]])</f>
        <v>1000.000009</v>
      </c>
      <c r="F9" s="17">
        <f>OperatingExpenses[[#This Row],[ESTIMATED]]-OperatingExpenses[[#This Row],[ACTUAL]]</f>
        <v>0</v>
      </c>
      <c r="G9" s="11"/>
    </row>
    <row r="10" spans="2:7" ht="30" customHeight="1" x14ac:dyDescent="0.3">
      <c r="B10" s="16" t="s">
        <v>35</v>
      </c>
      <c r="C10" s="17">
        <v>500</v>
      </c>
      <c r="D10" s="17">
        <v>525</v>
      </c>
      <c r="E10" s="18">
        <f>OperatingExpenses[[#This Row],[ACTUAL]]+(10^-6)*ROW(OperatingExpenses[[#This Row],[ACTUAL]])</f>
        <v>525.00000999999997</v>
      </c>
      <c r="F10" s="17">
        <f>OperatingExpenses[[#This Row],[ESTIMATED]]-OperatingExpenses[[#This Row],[ACTUAL]]</f>
        <v>-25</v>
      </c>
      <c r="G10" s="11"/>
    </row>
    <row r="11" spans="2:7" ht="30" customHeight="1" x14ac:dyDescent="0.3">
      <c r="B11" s="16" t="s">
        <v>3</v>
      </c>
      <c r="C11" s="17">
        <v>1300</v>
      </c>
      <c r="D11" s="17">
        <v>1275</v>
      </c>
      <c r="E11" s="18">
        <f>OperatingExpenses[[#This Row],[ACTUAL]]+(10^-6)*ROW(OperatingExpenses[[#This Row],[ACTUAL]])</f>
        <v>1275.0000110000001</v>
      </c>
      <c r="F11" s="17">
        <f>OperatingExpenses[[#This Row],[ESTIMATED]]-OperatingExpenses[[#This Row],[ACTUAL]]</f>
        <v>25</v>
      </c>
      <c r="G11" s="11"/>
    </row>
    <row r="12" spans="2:7" ht="30" customHeight="1" x14ac:dyDescent="0.3">
      <c r="B12" s="16" t="s">
        <v>4</v>
      </c>
      <c r="C12" s="17">
        <v>2000</v>
      </c>
      <c r="D12" s="17">
        <v>2200</v>
      </c>
      <c r="E12" s="18">
        <f>OperatingExpenses[[#This Row],[ACTUAL]]+(10^-6)*ROW(OperatingExpenses[[#This Row],[ACTUAL]])</f>
        <v>2200.000012</v>
      </c>
      <c r="F12" s="17">
        <f>OperatingExpenses[[#This Row],[ESTIMATED]]-OperatingExpenses[[#This Row],[ACTUAL]]</f>
        <v>-200</v>
      </c>
      <c r="G12" s="11"/>
    </row>
    <row r="13" spans="2:7" ht="30" customHeight="1" x14ac:dyDescent="0.3">
      <c r="B13" s="16" t="s">
        <v>36</v>
      </c>
      <c r="C13" s="17">
        <v>1000</v>
      </c>
      <c r="D13" s="17">
        <v>800</v>
      </c>
      <c r="E13" s="18">
        <f>OperatingExpenses[[#This Row],[ACTUAL]]+(10^-6)*ROW(OperatingExpenses[[#This Row],[ACTUAL]])</f>
        <v>800.00001299999997</v>
      </c>
      <c r="F13" s="17">
        <f>OperatingExpenses[[#This Row],[ESTIMATED]]-OperatingExpenses[[#This Row],[ACTUAL]]</f>
        <v>200</v>
      </c>
      <c r="G13" s="11"/>
    </row>
    <row r="14" spans="2:7" ht="30" customHeight="1" x14ac:dyDescent="0.3">
      <c r="B14" s="16" t="s">
        <v>37</v>
      </c>
      <c r="C14" s="17">
        <v>4500</v>
      </c>
      <c r="D14" s="17">
        <v>4600</v>
      </c>
      <c r="E14" s="18">
        <f>OperatingExpenses[[#This Row],[ACTUAL]]+(10^-6)*ROW(OperatingExpenses[[#This Row],[ACTUAL]])</f>
        <v>4600.0000140000002</v>
      </c>
      <c r="F14" s="17">
        <f>OperatingExpenses[[#This Row],[ESTIMATED]]-OperatingExpenses[[#This Row],[ACTUAL]]</f>
        <v>-100</v>
      </c>
      <c r="G14" s="11"/>
    </row>
    <row r="15" spans="2:7" ht="30" customHeight="1" x14ac:dyDescent="0.3">
      <c r="B15" s="16" t="s">
        <v>5</v>
      </c>
      <c r="C15" s="17">
        <v>800</v>
      </c>
      <c r="D15" s="17">
        <v>750</v>
      </c>
      <c r="E15" s="18">
        <f>OperatingExpenses[[#This Row],[ACTUAL]]+(10^-6)*ROW(OperatingExpenses[[#This Row],[ACTUAL]])</f>
        <v>750.00001499999996</v>
      </c>
      <c r="F15" s="17">
        <f>OperatingExpenses[[#This Row],[ESTIMATED]]-OperatingExpenses[[#This Row],[ACTUAL]]</f>
        <v>50</v>
      </c>
      <c r="G15" s="11"/>
    </row>
    <row r="16" spans="2:7" ht="30" customHeight="1" x14ac:dyDescent="0.3">
      <c r="B16" s="16" t="s">
        <v>6</v>
      </c>
      <c r="C16" s="17">
        <v>400</v>
      </c>
      <c r="D16" s="17">
        <v>350</v>
      </c>
      <c r="E16" s="18">
        <f>OperatingExpenses[[#This Row],[ACTUAL]]+(10^-6)*ROW(OperatingExpenses[[#This Row],[ACTUAL]])</f>
        <v>350.00001600000002</v>
      </c>
      <c r="F16" s="17">
        <f>OperatingExpenses[[#This Row],[ESTIMATED]]-OperatingExpenses[[#This Row],[ACTUAL]]</f>
        <v>50</v>
      </c>
      <c r="G16" s="11"/>
    </row>
    <row r="17" spans="2:7" ht="30" customHeight="1" x14ac:dyDescent="0.3">
      <c r="B17" s="16" t="s">
        <v>7</v>
      </c>
      <c r="C17" s="17">
        <v>4100</v>
      </c>
      <c r="D17" s="17">
        <v>4500</v>
      </c>
      <c r="E17" s="18">
        <f>OperatingExpenses[[#This Row],[ACTUAL]]+(10^-6)*ROW(OperatingExpenses[[#This Row],[ACTUAL]])</f>
        <v>4500.0000170000003</v>
      </c>
      <c r="F17" s="17">
        <f>OperatingExpenses[[#This Row],[ESTIMATED]]-OperatingExpenses[[#This Row],[ACTUAL]]</f>
        <v>-400</v>
      </c>
      <c r="G17" s="11"/>
    </row>
    <row r="18" spans="2:7" ht="30" customHeight="1" x14ac:dyDescent="0.3">
      <c r="B18" s="16" t="s">
        <v>8</v>
      </c>
      <c r="C18" s="17">
        <v>350</v>
      </c>
      <c r="D18" s="17">
        <v>400</v>
      </c>
      <c r="E18" s="18">
        <f>OperatingExpenses[[#This Row],[ACTUAL]]+(10^-6)*ROW(OperatingExpenses[[#This Row],[ACTUAL]])</f>
        <v>400.00001800000001</v>
      </c>
      <c r="F18" s="17">
        <f>OperatingExpenses[[#This Row],[ESTIMATED]]-OperatingExpenses[[#This Row],[ACTUAL]]</f>
        <v>-50</v>
      </c>
      <c r="G18" s="11"/>
    </row>
    <row r="19" spans="2:7" ht="30" customHeight="1" x14ac:dyDescent="0.3">
      <c r="B19" s="16" t="s">
        <v>9</v>
      </c>
      <c r="C19" s="17">
        <v>900</v>
      </c>
      <c r="D19" s="17">
        <v>840</v>
      </c>
      <c r="E19" s="18">
        <f>OperatingExpenses[[#This Row],[ACTUAL]]+(10^-6)*ROW(OperatingExpenses[[#This Row],[ACTUAL]])</f>
        <v>840.00001899999995</v>
      </c>
      <c r="F19" s="17">
        <f>OperatingExpenses[[#This Row],[ESTIMATED]]-OperatingExpenses[[#This Row],[ACTUAL]]</f>
        <v>60</v>
      </c>
      <c r="G19" s="11"/>
    </row>
    <row r="20" spans="2:7" ht="30" customHeight="1" x14ac:dyDescent="0.3">
      <c r="B20" s="16" t="s">
        <v>10</v>
      </c>
      <c r="C20" s="17">
        <v>5000</v>
      </c>
      <c r="D20" s="17">
        <v>4500</v>
      </c>
      <c r="E20" s="18">
        <f>OperatingExpenses[[#This Row],[ACTUAL]]+(10^-6)*ROW(OperatingExpenses[[#This Row],[ACTUAL]])</f>
        <v>4500.0000200000004</v>
      </c>
      <c r="F20" s="17">
        <f>OperatingExpenses[[#This Row],[ESTIMATED]]-OperatingExpenses[[#This Row],[ACTUAL]]</f>
        <v>500</v>
      </c>
      <c r="G20" s="11"/>
    </row>
    <row r="21" spans="2:7" ht="30" customHeight="1" x14ac:dyDescent="0.3">
      <c r="B21" s="16" t="s">
        <v>11</v>
      </c>
      <c r="C21" s="17">
        <v>3000</v>
      </c>
      <c r="D21" s="17">
        <v>3200</v>
      </c>
      <c r="E21" s="18">
        <f>OperatingExpenses[[#This Row],[ACTUAL]]+(10^-6)*ROW(OperatingExpenses[[#This Row],[ACTUAL]])</f>
        <v>3200.0000209999998</v>
      </c>
      <c r="F21" s="17">
        <f>OperatingExpenses[[#This Row],[ESTIMATED]]-OperatingExpenses[[#This Row],[ACTUAL]]</f>
        <v>-200</v>
      </c>
      <c r="G21" s="11"/>
    </row>
    <row r="22" spans="2:7" ht="30" customHeight="1" x14ac:dyDescent="0.3">
      <c r="B22" s="16" t="s">
        <v>12</v>
      </c>
      <c r="C22" s="17">
        <v>250</v>
      </c>
      <c r="D22" s="17">
        <v>280</v>
      </c>
      <c r="E22" s="18">
        <f>OperatingExpenses[[#This Row],[ACTUAL]]+(10^-6)*ROW(OperatingExpenses[[#This Row],[ACTUAL]])</f>
        <v>280.000022</v>
      </c>
      <c r="F22" s="17">
        <f>OperatingExpenses[[#This Row],[ESTIMATED]]-OperatingExpenses[[#This Row],[ACTUAL]]</f>
        <v>-30</v>
      </c>
      <c r="G22" s="11"/>
    </row>
    <row r="23" spans="2:7" ht="30" customHeight="1" x14ac:dyDescent="0.3">
      <c r="B23" s="16" t="s">
        <v>13</v>
      </c>
      <c r="C23" s="17">
        <v>1400</v>
      </c>
      <c r="D23" s="17">
        <v>1385</v>
      </c>
      <c r="E23" s="18">
        <f>OperatingExpenses[[#This Row],[ACTUAL]]+(10^-6)*ROW(OperatingExpenses[[#This Row],[ACTUAL]])</f>
        <v>1385.0000230000001</v>
      </c>
      <c r="F23" s="17">
        <f>OperatingExpenses[[#This Row],[ESTIMATED]]-OperatingExpenses[[#This Row],[ACTUAL]]</f>
        <v>15</v>
      </c>
      <c r="G23" s="11"/>
    </row>
    <row r="24" spans="2:7" ht="30" customHeight="1" thickBot="1" x14ac:dyDescent="0.35">
      <c r="B24" s="29" t="s">
        <v>0</v>
      </c>
      <c r="C24" s="46">
        <v>1000</v>
      </c>
      <c r="D24" s="46">
        <v>750</v>
      </c>
      <c r="E24" s="30">
        <f>OperatingExpenses[[#This Row],[ACTUAL]]+(10^-6)*ROW(OperatingExpenses[[#This Row],[ACTUAL]])</f>
        <v>750.00002400000005</v>
      </c>
      <c r="F24" s="46">
        <f>OperatingExpenses[[#This Row],[ESTIMATED]]-OperatingExpenses[[#This Row],[ACTUAL]]</f>
        <v>250</v>
      </c>
      <c r="G24" s="11"/>
    </row>
    <row r="25" spans="2:7" ht="30" customHeight="1" thickTop="1" x14ac:dyDescent="0.3">
      <c r="B25" s="47" t="s">
        <v>44</v>
      </c>
      <c r="C25" s="48">
        <f>SUBTOTAL(109,OperatingExpenses[ESTIMATED])</f>
        <v>36000</v>
      </c>
      <c r="D25" s="48">
        <f>SUBTOTAL(109,OperatingExpenses[ACTUAL])</f>
        <v>35530</v>
      </c>
      <c r="E25" s="49"/>
      <c r="F25" s="48">
        <f>SUBTOTAL(109,OperatingExpenses[DIFFERENCE])</f>
        <v>470</v>
      </c>
      <c r="G25" s="12"/>
    </row>
  </sheetData>
  <sheetProtection insertColumns="0" insertRows="0" deleteColumns="0" deleteRows="0" selectLockedCells="1" autoFilter="0"/>
  <dataConsolidate/>
  <mergeCells count="1">
    <mergeCell ref="B2:F2"/>
  </mergeCells>
  <dataValidations disablePrompts="1" count="8">
    <dataValidation type="custom" allowBlank="1" showInputMessage="1" showErrorMessage="1" errorTitle="ALERT" error="This cell is automatically populated and should not be overwitten. Overwriting this cell would break calculations in this worksheet." sqref="G5:G24" xr:uid="{00000000-0002-0000-03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4" xr:uid="{00000000-0002-0000-0300-000001000000}"/>
    <dataValidation allowBlank="1" showInputMessage="1" showErrorMessage="1" prompt="Enter Monthly Operating Expenses in this worksheet" sqref="A1" xr:uid="{00000000-0002-0000-0300-000002000000}"/>
    <dataValidation allowBlank="1" showInputMessage="1" showErrorMessage="1" prompt="Title is automatically updated in this cell. Enter Monthly Operating Expense details in table below" sqref="B2" xr:uid="{00000000-0002-0000-0300-000004000000}"/>
    <dataValidation allowBlank="1" showInputMessage="1" showErrorMessage="1" prompt="Enter Operating Expenses in this column under this heading. Use heading filters to find specific entries" sqref="B4" xr:uid="{00000000-0002-0000-0300-000005000000}"/>
    <dataValidation allowBlank="1" showInputMessage="1" showErrorMessage="1" prompt="Enter Estimated amount in this column under this heading" sqref="C4" xr:uid="{00000000-0002-0000-0300-000006000000}"/>
    <dataValidation allowBlank="1" showInputMessage="1" showErrorMessage="1" prompt="Enter Actual amount in this column under this heading" sqref="D4" xr:uid="{00000000-0002-0000-0300-000007000000}"/>
    <dataValidation allowBlank="1" showInputMessage="1" showErrorMessage="1" prompt="Difference of Estimated and Actual Operating Expenses is automatically calculated in this column under this heading" sqref="F4" xr:uid="{00000000-0002-0000-03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TM03458075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'Monthly Budget Summary'!Print_Area</vt:lpstr>
      <vt:lpstr>'Operating Expenses'!Print_Area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2022-10-18T17:46:16Z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