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/>
  <xr:revisionPtr revIDLastSave="4" documentId="13_ncr:1_{84C16CEE-374A-4522-A234-95B2BE3C9090}" xr6:coauthVersionLast="36" xr6:coauthVersionMax="47" xr10:uidLastSave="{2809ABE6-5A7A-4A55-8E82-9AEF195A5DE1}"/>
  <bookViews>
    <workbookView xWindow="-120" yWindow="-120" windowWidth="20730" windowHeight="11310" xr2:uid="{00000000-000D-0000-FFFF-FFFF00000000}"/>
  </bookViews>
  <sheets>
    <sheet name="Expense Report" sheetId="1" r:id="rId1"/>
  </sheets>
  <definedNames>
    <definedName name="ColumnTitle1">Expenses[[#Headers],[Date]]</definedName>
    <definedName name="MileageRate">'Expense Report'!$K$3</definedName>
    <definedName name="_xlnm.Print_Area" localSheetId="0">'Expense Report'!$A$1:$M$29</definedName>
    <definedName name="_xlnm.Print_Titles" localSheetId="0">'Expense Report'!$9:$9</definedName>
    <definedName name="TotalReimbursementDue">Expenses[[#Totals],[Total]]</definedName>
  </definedNames>
  <calcPr calcId="191029"/>
</workbook>
</file>

<file path=xl/calcChain.xml><?xml version="1.0" encoding="utf-8"?>
<calcChain xmlns="http://schemas.openxmlformats.org/spreadsheetml/2006/main">
  <c r="M26" i="1" l="1"/>
  <c r="I26" i="1"/>
  <c r="A26" i="1"/>
  <c r="I25" i="1"/>
  <c r="M25" i="1" s="1"/>
  <c r="A25" i="1"/>
  <c r="A27" i="1"/>
  <c r="I27" i="1"/>
  <c r="M27" i="1" s="1"/>
  <c r="I22" i="1"/>
  <c r="M22" i="1" s="1"/>
  <c r="A22" i="1"/>
  <c r="I21" i="1"/>
  <c r="M21" i="1" s="1"/>
  <c r="A21" i="1"/>
  <c r="A12" i="1"/>
  <c r="I12" i="1"/>
  <c r="M12" i="1" s="1"/>
  <c r="A13" i="1"/>
  <c r="I13" i="1"/>
  <c r="M13" i="1" s="1"/>
  <c r="A14" i="1"/>
  <c r="I14" i="1"/>
  <c r="M14" i="1" s="1"/>
  <c r="A15" i="1"/>
  <c r="I15" i="1"/>
  <c r="M15" i="1" s="1"/>
  <c r="A16" i="1"/>
  <c r="I16" i="1"/>
  <c r="M16" i="1" s="1"/>
  <c r="A17" i="1"/>
  <c r="I17" i="1"/>
  <c r="M17" i="1" s="1"/>
  <c r="A18" i="1"/>
  <c r="I18" i="1"/>
  <c r="M18" i="1" s="1"/>
  <c r="A19" i="1"/>
  <c r="I19" i="1"/>
  <c r="M19" i="1" s="1"/>
  <c r="A20" i="1"/>
  <c r="I20" i="1"/>
  <c r="M20" i="1" s="1"/>
  <c r="A23" i="1"/>
  <c r="I23" i="1"/>
  <c r="M23" i="1" s="1"/>
  <c r="A24" i="1"/>
  <c r="I24" i="1"/>
  <c r="M24" i="1" s="1"/>
  <c r="F5" i="1"/>
  <c r="A28" i="1"/>
  <c r="A11" i="1"/>
  <c r="A10" i="1"/>
  <c r="B7" i="1" l="1"/>
  <c r="I28" i="1"/>
  <c r="M28" i="1" s="1"/>
  <c r="I10" i="1" l="1"/>
  <c r="I11" i="1"/>
  <c r="M10" i="1" l="1"/>
  <c r="M11" i="1"/>
  <c r="J29" i="1" l="1"/>
  <c r="H29" i="1"/>
  <c r="G29" i="1"/>
  <c r="F29" i="1"/>
  <c r="E29" i="1"/>
  <c r="D29" i="1"/>
  <c r="C29" i="1"/>
  <c r="M29" i="1" l="1"/>
  <c r="M5" i="1" s="1"/>
  <c r="I29" i="1"/>
</calcChain>
</file>

<file path=xl/sharedStrings.xml><?xml version="1.0" encoding="utf-8"?>
<sst xmlns="http://schemas.openxmlformats.org/spreadsheetml/2006/main" count="252" uniqueCount="30">
  <si>
    <t>Date Submitted</t>
  </si>
  <si>
    <t>Per Mile Reimbursement</t>
  </si>
  <si>
    <t>Total Reimbursement Due</t>
  </si>
  <si>
    <t>Date</t>
  </si>
  <si>
    <t>Description of Expense</t>
  </si>
  <si>
    <t>Airfare</t>
  </si>
  <si>
    <t>Lodging</t>
  </si>
  <si>
    <t>Meals &amp; Tips</t>
  </si>
  <si>
    <t>Conferences and Seminars</t>
  </si>
  <si>
    <t>Mileage Reimbursement</t>
  </si>
  <si>
    <t>Miscellaneous</t>
  </si>
  <si>
    <t>Currency Exchange  Rate</t>
  </si>
  <si>
    <t>Expense Currency</t>
  </si>
  <si>
    <t>Travel to client office</t>
  </si>
  <si>
    <t>USD</t>
  </si>
  <si>
    <t>Total</t>
  </si>
  <si>
    <t>Miles</t>
  </si>
  <si>
    <t>Kim Ambercrombie</t>
  </si>
  <si>
    <t>Sales</t>
  </si>
  <si>
    <t>Yossi Banai</t>
  </si>
  <si>
    <t>Lunch with client</t>
  </si>
  <si>
    <t>Ground 
Transportation 
(Gas, Rental Car, Taxi)</t>
  </si>
  <si>
    <t>CAD</t>
  </si>
  <si>
    <t>Travel to airport</t>
  </si>
  <si>
    <t>Afternoon seminar</t>
  </si>
  <si>
    <t>TRAVEL EXPENSE REPORT</t>
  </si>
  <si>
    <t>Authorized by:</t>
  </si>
  <si>
    <t>Name:</t>
  </si>
  <si>
    <t>Department:</t>
  </si>
  <si>
    <t>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</si>
</sst>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sz val="12"/>
      <color theme="2" tint="-0.89996032593768116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3"/>
      <name val="Century Gothic"/>
      <family val="2"/>
    </font>
    <font>
      <b/>
      <sz val="12"/>
      <color theme="3"/>
      <name val="Century Gothic"/>
      <family val="2"/>
    </font>
    <font>
      <b/>
      <sz val="12"/>
      <color theme="2" tint="-0.89996032593768116"/>
      <name val="Century Gothic"/>
      <family val="2"/>
    </font>
    <font>
      <b/>
      <sz val="14"/>
      <color theme="2" tint="-0.89996032593768116"/>
      <name val="Century Gothic"/>
      <family val="2"/>
    </font>
    <font>
      <b/>
      <u/>
      <sz val="48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66BFBF"/>
        <bgColor indexed="64"/>
      </patternFill>
    </fill>
    <fill>
      <patternFill patternType="solid">
        <fgColor rgb="FFFFB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66BFBF"/>
      </left>
      <right style="thin">
        <color rgb="FF66BFBF"/>
      </right>
      <top style="thin">
        <color rgb="FF66BFBF"/>
      </top>
      <bottom style="thin">
        <color rgb="FF66BFBF"/>
      </bottom>
      <diagonal/>
    </border>
    <border>
      <left style="thin">
        <color rgb="FF66BFBF"/>
      </left>
      <right/>
      <top style="thin">
        <color rgb="FF66BFBF"/>
      </top>
      <bottom style="thin">
        <color rgb="FF66BFBF"/>
      </bottom>
      <diagonal/>
    </border>
    <border>
      <left/>
      <right/>
      <top style="thin">
        <color rgb="FF66BFBF"/>
      </top>
      <bottom style="thin">
        <color rgb="FF66BFBF"/>
      </bottom>
      <diagonal/>
    </border>
    <border>
      <left/>
      <right style="thin">
        <color rgb="FF66BFBF"/>
      </right>
      <top style="thin">
        <color rgb="FF66BFBF"/>
      </top>
      <bottom style="thin">
        <color rgb="FF66BFBF"/>
      </bottom>
      <diagonal/>
    </border>
    <border>
      <left/>
      <right/>
      <top/>
      <bottom style="thin">
        <color rgb="FFFF0063"/>
      </bottom>
      <diagonal/>
    </border>
    <border>
      <left/>
      <right/>
      <top/>
      <bottom style="double">
        <color rgb="FFFF0063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43">
    <xf numFmtId="0" fontId="0" fillId="0" borderId="0" xfId="0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12" fillId="0" borderId="0" xfId="0" applyFont="1" applyBorder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7" fontId="12" fillId="0" borderId="5" xfId="16" applyNumberFormat="1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wrapText="1" indent="2"/>
    </xf>
    <xf numFmtId="0" fontId="12" fillId="9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8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6" fillId="0" borderId="6" xfId="1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2" fillId="10" borderId="0" xfId="0" applyFont="1" applyFill="1">
      <alignment horizontal="left" vertical="center" wrapText="1" inden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0" xfId="0" applyFont="1" applyFill="1" applyBorder="1">
      <alignment horizontal="left" vertical="center" wrapText="1" indent="1"/>
    </xf>
    <xf numFmtId="0" fontId="0" fillId="10" borderId="0" xfId="0" applyFill="1">
      <alignment horizontal="left" vertical="center" wrapText="1" indent="1"/>
    </xf>
    <xf numFmtId="0" fontId="18" fillId="11" borderId="9" xfId="0" applyFont="1" applyFill="1" applyBorder="1" applyAlignment="1">
      <alignment horizontal="center" vertical="center" wrapText="1"/>
    </xf>
    <xf numFmtId="14" fontId="12" fillId="0" borderId="6" xfId="16" applyNumberFormat="1" applyFont="1" applyFill="1" applyBorder="1" applyAlignment="1">
      <alignment horizontal="center" vertical="center"/>
    </xf>
    <xf numFmtId="14" fontId="12" fillId="0" borderId="8" xfId="16" applyNumberFormat="1" applyFont="1" applyFill="1" applyBorder="1" applyAlignment="1">
      <alignment horizontal="center" vertical="center"/>
    </xf>
    <xf numFmtId="0" fontId="16" fillId="0" borderId="6" xfId="1" applyFont="1" applyBorder="1" applyAlignment="1">
      <alignment horizontal="left" vertical="center" indent="1"/>
    </xf>
    <xf numFmtId="0" fontId="16" fillId="0" borderId="7" xfId="1" applyFont="1" applyBorder="1" applyAlignment="1">
      <alignment horizontal="left" vertical="center" indent="1"/>
    </xf>
    <xf numFmtId="0" fontId="16" fillId="0" borderId="8" xfId="1" applyFont="1" applyBorder="1" applyAlignment="1">
      <alignment horizontal="left" vertical="center" indent="1"/>
    </xf>
    <xf numFmtId="0" fontId="12" fillId="0" borderId="6" xfId="16" applyFont="1" applyFill="1" applyBorder="1" applyAlignment="1">
      <alignment horizontal="left" vertical="center" wrapText="1" indent="1"/>
    </xf>
    <xf numFmtId="0" fontId="12" fillId="0" borderId="7" xfId="16" applyFont="1" applyFill="1" applyBorder="1" applyAlignment="1">
      <alignment horizontal="left" vertical="center" wrapText="1" indent="1"/>
    </xf>
    <xf numFmtId="0" fontId="12" fillId="0" borderId="8" xfId="16" applyFont="1" applyFill="1" applyBorder="1" applyAlignment="1">
      <alignment horizontal="left" vertical="center" wrapText="1" indent="1"/>
    </xf>
    <xf numFmtId="14" fontId="12" fillId="0" borderId="6" xfId="16" applyNumberFormat="1" applyFont="1" applyBorder="1" applyAlignment="1">
      <alignment horizontal="left" vertical="center" indent="1"/>
    </xf>
    <xf numFmtId="14" fontId="12" fillId="0" borderId="7" xfId="16" applyNumberFormat="1" applyFont="1" applyBorder="1" applyAlignment="1">
      <alignment horizontal="left" vertical="center" indent="1"/>
    </xf>
    <xf numFmtId="14" fontId="12" fillId="0" borderId="8" xfId="16" applyNumberFormat="1" applyFont="1" applyBorder="1" applyAlignment="1">
      <alignment horizontal="left" vertical="center" indent="1"/>
    </xf>
    <xf numFmtId="0" fontId="12" fillId="0" borderId="6" xfId="16" applyFont="1" applyFill="1" applyBorder="1" applyAlignment="1">
      <alignment horizontal="center" vertical="center" wrapText="1"/>
    </xf>
    <xf numFmtId="0" fontId="12" fillId="0" borderId="8" xfId="16" applyFont="1" applyFill="1" applyBorder="1" applyAlignment="1">
      <alignment horizontal="center" vertical="center" wrapText="1"/>
    </xf>
    <xf numFmtId="0" fontId="19" fillId="0" borderId="0" xfId="13" applyFont="1" applyFill="1" applyAlignment="1" applyProtection="1">
      <alignment horizontal="center" vertical="center"/>
      <protection locked="0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FF0063"/>
        </bottom>
      </border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border>
        <top style="thin">
          <color rgb="FFFF0063"/>
        </top>
      </border>
    </dxf>
    <dxf>
      <font>
        <b/>
        <strike val="0"/>
        <outline val="0"/>
        <shadow val="0"/>
        <u val="none"/>
        <vertAlign val="baseline"/>
        <sz val="14"/>
        <color theme="2" tint="-0.89996032593768116"/>
        <name val="Century Gothic"/>
        <family val="2"/>
        <scheme val="none"/>
      </font>
      <fill>
        <patternFill patternType="solid">
          <fgColor indexed="64"/>
          <bgColor rgb="FFFF9999"/>
        </patternFill>
      </fill>
    </dxf>
    <dxf>
      <font>
        <strike val="0"/>
        <outline val="0"/>
        <shadow val="0"/>
        <u val="none"/>
        <vertAlign val="baseline"/>
        <sz val="12"/>
        <color theme="2" tint="-0.89996032593768116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66BFBF"/>
        </patternFill>
      </fill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32"/>
      <tableStyleElement type="headerRow" dxfId="31"/>
      <tableStyleElement type="totalRow" dxfId="30"/>
    </tableStyle>
  </tableStyles>
  <colors>
    <mruColors>
      <color rgb="FFFF9999"/>
      <color rgb="FFFFBDD6"/>
      <color rgb="FF66BFBF"/>
      <color rgb="FFFF0063"/>
      <color rgb="FFCCFF99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A9:M29" totalsRowCount="1" headerRowDxfId="29" dataDxfId="28" totalsRowDxfId="27" totalsRowBorderDxfId="26">
  <autoFilter ref="A9:M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Date" totalsRowLabel="Total" dataDxfId="25" totalsRowDxfId="24"/>
    <tableColumn id="2" xr3:uid="{00000000-0010-0000-0000-000002000000}" name="Description of Expense" dataDxfId="23" totalsRowDxfId="22"/>
    <tableColumn id="3" xr3:uid="{00000000-0010-0000-0000-000003000000}" name="Airfare" totalsRowFunction="sum" dataDxfId="21" totalsRowDxfId="20"/>
    <tableColumn id="4" xr3:uid="{00000000-0010-0000-0000-000004000000}" name="Lodging" totalsRowFunction="sum" dataDxfId="19" totalsRowDxfId="18"/>
    <tableColumn id="5" xr3:uid="{00000000-0010-0000-0000-000005000000}" name="Ground _x000a_Transportation _x000a_(Gas, Rental Car, Taxi)" totalsRowFunction="sum" dataDxfId="17" totalsRowDxfId="16"/>
    <tableColumn id="6" xr3:uid="{00000000-0010-0000-0000-000006000000}" name="Meals &amp; Tips" totalsRowFunction="sum" dataDxfId="15" totalsRowDxfId="14"/>
    <tableColumn id="7" xr3:uid="{00000000-0010-0000-0000-000007000000}" name="Conferences and Seminars" totalsRowFunction="sum" dataDxfId="13" totalsRowDxfId="12"/>
    <tableColumn id="8" xr3:uid="{00000000-0010-0000-0000-000008000000}" name="Miles" totalsRowFunction="sum" dataDxfId="11" totalsRowDxfId="10"/>
    <tableColumn id="9" xr3:uid="{00000000-0010-0000-0000-000009000000}" name="Mileage Reimbursement" totalsRowFunction="sum" dataDxfId="9" totalsRowDxfId="8">
      <calculatedColumnFormula>IF('Expense Report'!H10&lt;&gt;"",'Expense Report'!H10*MileageRate,"")</calculatedColumnFormula>
    </tableColumn>
    <tableColumn id="10" xr3:uid="{00000000-0010-0000-0000-00000A000000}" name="Miscellaneous" totalsRowFunction="sum" dataDxfId="7" totalsRowDxfId="6"/>
    <tableColumn id="11" xr3:uid="{00000000-0010-0000-0000-00000B000000}" name="Currency Exchange  Rate" dataDxfId="5" totalsRowDxfId="4"/>
    <tableColumn id="12" xr3:uid="{00000000-0010-0000-0000-00000C000000}" name="Expense Currency" dataDxfId="3" totalsRowDxfId="2"/>
    <tableColumn id="13" xr3:uid="{00000000-0010-0000-0000-00000D000000}" name="Total" totalsRowFunction="sum" dataDxfId="1" totalsRowDxfId="0">
      <calculatedColumnFormula>IFERROR(IF(OR('Expense Report'!$K10="",'Expense Report'!$K10=1),SUM('Expense Report'!$I10:$J10,'Expense Report'!$C10:$G10)*1,SUM('Expense Report'!$I10:$J10,'Expense Report'!$C10:$G10)/'Expense Report'!$K10),"")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expense details such as Date, Description, Airfare, Lodging, Ground Transportation, Meals &amp; Tips, Conferences and Seminars, Miles, Mileage Reimbursement, Miscellaneous, Currency Exchange Rage, Expense Currency, and Total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S39"/>
  <sheetViews>
    <sheetView showGridLines="0" tabSelected="1" zoomScale="55" zoomScaleNormal="55" zoomScaleSheetLayoutView="30" workbookViewId="0">
      <selection sqref="A1:M1"/>
    </sheetView>
  </sheetViews>
  <sheetFormatPr defaultColWidth="11.5" defaultRowHeight="30" customHeight="1" x14ac:dyDescent="0.25"/>
  <cols>
    <col min="1" max="1" width="15.625" customWidth="1"/>
    <col min="2" max="2" width="30.625" customWidth="1"/>
    <col min="3" max="13" width="20.625" customWidth="1"/>
    <col min="14" max="14" width="2.625" customWidth="1"/>
  </cols>
  <sheetData>
    <row r="1" spans="1:19" s="4" customFormat="1" ht="99.95" customHeight="1" x14ac:dyDescent="0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"/>
      <c r="O1" s="3"/>
      <c r="P1" s="3"/>
      <c r="Q1" s="3"/>
      <c r="R1" s="3"/>
      <c r="S1" s="3"/>
    </row>
    <row r="2" spans="1:19" ht="24.95" customHeight="1" x14ac:dyDescent="0.25">
      <c r="A2" s="15"/>
      <c r="B2" s="11"/>
      <c r="C2" s="1"/>
      <c r="D2" s="1"/>
      <c r="E2" s="11"/>
      <c r="F2" s="11"/>
      <c r="G2" s="11"/>
      <c r="H2" s="1"/>
      <c r="I2" s="1"/>
      <c r="J2" s="11"/>
      <c r="K2" s="15"/>
      <c r="L2" s="11"/>
      <c r="M2" s="11"/>
      <c r="N2" s="1"/>
      <c r="O2" s="1"/>
      <c r="P2" s="1"/>
      <c r="Q2" s="1"/>
      <c r="R2" s="1"/>
      <c r="S2" s="1"/>
    </row>
    <row r="3" spans="1:19" ht="24.95" customHeight="1" x14ac:dyDescent="0.25">
      <c r="A3" s="21" t="s">
        <v>27</v>
      </c>
      <c r="B3" s="40" t="s">
        <v>17</v>
      </c>
      <c r="C3" s="41"/>
      <c r="D3" s="7"/>
      <c r="E3" s="21" t="s">
        <v>26</v>
      </c>
      <c r="F3" s="34" t="s">
        <v>19</v>
      </c>
      <c r="G3" s="35"/>
      <c r="H3" s="36"/>
      <c r="I3" s="9"/>
      <c r="J3" s="31" t="s">
        <v>1</v>
      </c>
      <c r="K3" s="32"/>
      <c r="L3" s="33"/>
      <c r="M3" s="14">
        <v>0.32</v>
      </c>
      <c r="N3" s="1"/>
      <c r="O3" s="1"/>
      <c r="P3" s="1"/>
      <c r="Q3" s="1"/>
      <c r="R3" s="1"/>
      <c r="S3" s="1"/>
    </row>
    <row r="4" spans="1:19" ht="24.95" customHeight="1" x14ac:dyDescent="0.25">
      <c r="A4" s="22"/>
      <c r="B4" s="12"/>
      <c r="C4" s="5"/>
      <c r="D4" s="5"/>
      <c r="E4" s="22"/>
      <c r="F4" s="15"/>
      <c r="G4" s="15"/>
      <c r="H4" s="12"/>
      <c r="I4" s="6"/>
      <c r="J4" s="22"/>
      <c r="K4" s="22"/>
      <c r="L4" s="23"/>
      <c r="M4" s="12"/>
      <c r="N4" s="1"/>
      <c r="O4" s="1"/>
      <c r="P4" s="1"/>
      <c r="Q4" s="1"/>
      <c r="R4" s="1"/>
      <c r="S4" s="1"/>
    </row>
    <row r="5" spans="1:19" ht="24.95" customHeight="1" x14ac:dyDescent="0.25">
      <c r="A5" s="21" t="s">
        <v>28</v>
      </c>
      <c r="B5" s="40" t="s">
        <v>18</v>
      </c>
      <c r="C5" s="41"/>
      <c r="D5" s="8"/>
      <c r="E5" s="21" t="s">
        <v>0</v>
      </c>
      <c r="F5" s="37">
        <f ca="1">TODAY()</f>
        <v>44844</v>
      </c>
      <c r="G5" s="38"/>
      <c r="H5" s="39"/>
      <c r="I5" s="9"/>
      <c r="J5" s="31" t="s">
        <v>2</v>
      </c>
      <c r="K5" s="32"/>
      <c r="L5" s="33"/>
      <c r="M5" s="14">
        <f>TotalReimbursementDue</f>
        <v>5470.2290076335885</v>
      </c>
      <c r="N5" s="1"/>
      <c r="O5" s="1"/>
      <c r="P5" s="1"/>
      <c r="Q5" s="1"/>
      <c r="R5" s="1"/>
      <c r="S5" s="1"/>
    </row>
    <row r="6" spans="1:19" ht="24.95" customHeight="1" x14ac:dyDescent="0.25">
      <c r="A6" s="22"/>
      <c r="B6" s="13"/>
      <c r="C6" s="6"/>
      <c r="D6" s="6"/>
      <c r="E6" s="6"/>
      <c r="F6" s="5"/>
      <c r="G6" s="5"/>
      <c r="H6" s="5"/>
      <c r="I6" s="5"/>
      <c r="J6" s="5"/>
      <c r="K6" s="6"/>
      <c r="L6" s="5"/>
      <c r="M6" s="5"/>
      <c r="N6" s="1"/>
      <c r="O6" s="1"/>
      <c r="P6" s="1"/>
      <c r="Q6" s="1"/>
      <c r="R6" s="1"/>
      <c r="S6" s="1"/>
    </row>
    <row r="7" spans="1:19" ht="24.95" customHeight="1" x14ac:dyDescent="0.25">
      <c r="A7" s="21" t="s">
        <v>29</v>
      </c>
      <c r="B7" s="29" t="str">
        <f ca="1">IF(MIN(A10:A28)=MAX(A10:A28),TEXT(MIN(A10:A28),"m/d/yy"),"From "&amp;TEXT(MIN(A10:A28),"m/d/yy")&amp;" to "&amp;TEXT(MAX(A10:A28),"m/d/yy"))</f>
        <v>From 9/10/22 to 9/15/22</v>
      </c>
      <c r="C7" s="30"/>
      <c r="D7" s="6"/>
      <c r="E7" s="6"/>
      <c r="F7" s="5"/>
      <c r="G7" s="5"/>
      <c r="H7" s="5"/>
      <c r="I7" s="5"/>
      <c r="J7" s="5"/>
      <c r="K7" s="5"/>
      <c r="L7" s="5"/>
      <c r="M7" s="5"/>
      <c r="N7" s="1"/>
      <c r="O7" s="1"/>
      <c r="P7" s="1"/>
      <c r="Q7" s="1"/>
      <c r="R7" s="1"/>
      <c r="S7" s="1"/>
    </row>
    <row r="8" spans="1:19" ht="24.95" customHeight="1" x14ac:dyDescent="0.25">
      <c r="A8" s="2"/>
      <c r="B8" s="2"/>
      <c r="C8" s="1"/>
      <c r="D8" s="1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20" customFormat="1" ht="81" customHeight="1" x14ac:dyDescent="0.25">
      <c r="A9" s="18" t="s">
        <v>3</v>
      </c>
      <c r="B9" s="18" t="s">
        <v>4</v>
      </c>
      <c r="C9" s="18" t="s">
        <v>5</v>
      </c>
      <c r="D9" s="18" t="s">
        <v>6</v>
      </c>
      <c r="E9" s="18" t="s">
        <v>21</v>
      </c>
      <c r="F9" s="18" t="s">
        <v>7</v>
      </c>
      <c r="G9" s="18" t="s">
        <v>8</v>
      </c>
      <c r="H9" s="18" t="s">
        <v>16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15</v>
      </c>
      <c r="N9" s="19"/>
      <c r="O9" s="19"/>
      <c r="P9" s="17"/>
      <c r="Q9" s="17"/>
      <c r="R9" s="17"/>
      <c r="S9" s="17"/>
    </row>
    <row r="10" spans="1:19" ht="38.1" customHeight="1" x14ac:dyDescent="0.25">
      <c r="A10" s="10">
        <f ca="1">TODAY()-30</f>
        <v>44814</v>
      </c>
      <c r="B10" s="10" t="s">
        <v>13</v>
      </c>
      <c r="C10" s="10">
        <v>350</v>
      </c>
      <c r="D10" s="10">
        <v>150</v>
      </c>
      <c r="E10" s="10">
        <v>45</v>
      </c>
      <c r="F10" s="10">
        <v>12</v>
      </c>
      <c r="G10" s="10">
        <v>50</v>
      </c>
      <c r="H10" s="10">
        <v>35</v>
      </c>
      <c r="I10" s="10">
        <f>IF('Expense Report'!H10&lt;&gt;"",'Expense Report'!H10*MileageRate,"")</f>
        <v>0</v>
      </c>
      <c r="J10" s="10"/>
      <c r="K10" s="10">
        <v>1.31</v>
      </c>
      <c r="L10" s="10" t="s">
        <v>22</v>
      </c>
      <c r="M10" s="10">
        <f>IFERROR(IF(OR('Expense Report'!$K10="",'Expense Report'!$K10=1),SUM('Expense Report'!$I10:$J10,'Expense Report'!$C10:$G10)*1,SUM('Expense Report'!$I10:$J10,'Expense Report'!$C10:$G10)/'Expense Report'!$K10),"")</f>
        <v>463.35877862595419</v>
      </c>
      <c r="N10" s="2"/>
      <c r="O10" s="2"/>
      <c r="P10" s="1"/>
      <c r="Q10" s="1"/>
      <c r="R10" s="1"/>
      <c r="S10" s="1"/>
    </row>
    <row r="11" spans="1:19" ht="38.1" customHeight="1" x14ac:dyDescent="0.25">
      <c r="A11" s="16">
        <f t="shared" ref="A11:A27" ca="1" si="0">TODAY()-30</f>
        <v>44814</v>
      </c>
      <c r="B11" s="16" t="s">
        <v>20</v>
      </c>
      <c r="C11" s="16"/>
      <c r="D11" s="16"/>
      <c r="E11" s="16"/>
      <c r="F11" s="16">
        <v>24.3</v>
      </c>
      <c r="G11" s="16"/>
      <c r="H11" s="16">
        <v>12</v>
      </c>
      <c r="I11" s="16">
        <f>IF('Expense Report'!H11&lt;&gt;"",'Expense Report'!H11*MileageRate,"")</f>
        <v>0</v>
      </c>
      <c r="J11" s="16"/>
      <c r="K11" s="16">
        <v>1.31</v>
      </c>
      <c r="L11" s="16" t="s">
        <v>22</v>
      </c>
      <c r="M11" s="16">
        <f>IFERROR(IF(OR('Expense Report'!$K11="",'Expense Report'!$K11=1),SUM('Expense Report'!$I11:$J11,'Expense Report'!$C11:$G11)*1,SUM('Expense Report'!$I11:$J11,'Expense Report'!$C11:$G11)/'Expense Report'!$K11),"")</f>
        <v>18.549618320610687</v>
      </c>
      <c r="N11" s="2"/>
      <c r="O11" s="2"/>
      <c r="P11" s="1"/>
      <c r="Q11" s="1"/>
      <c r="R11" s="1"/>
      <c r="S11" s="1"/>
    </row>
    <row r="12" spans="1:19" ht="38.1" customHeight="1" x14ac:dyDescent="0.25">
      <c r="A12" s="10">
        <f t="shared" ca="1" si="0"/>
        <v>44814</v>
      </c>
      <c r="B12" s="10" t="s">
        <v>13</v>
      </c>
      <c r="C12" s="10">
        <v>350</v>
      </c>
      <c r="D12" s="10">
        <v>150</v>
      </c>
      <c r="E12" s="10">
        <v>45</v>
      </c>
      <c r="F12" s="10">
        <v>36.6</v>
      </c>
      <c r="G12" s="10">
        <v>50</v>
      </c>
      <c r="H12" s="10">
        <v>-11</v>
      </c>
      <c r="I12" s="10">
        <f>IF('Expense Report'!H12&lt;&gt;"",'Expense Report'!H12*MileageRate,"")</f>
        <v>0</v>
      </c>
      <c r="J12" s="10"/>
      <c r="K12" s="10">
        <v>1.31</v>
      </c>
      <c r="L12" s="10" t="s">
        <v>22</v>
      </c>
      <c r="M12" s="10">
        <f>IFERROR(IF(OR('Expense Report'!$K12="",'Expense Report'!$K12=1),SUM('Expense Report'!$I12:$J12,'Expense Report'!$C12:$G12)*1,SUM('Expense Report'!$I12:$J12,'Expense Report'!$C12:$G12)/'Expense Report'!$K12),"")</f>
        <v>482.13740458015269</v>
      </c>
      <c r="N12" s="2"/>
      <c r="O12" s="2"/>
      <c r="P12" s="1"/>
      <c r="Q12" s="1"/>
      <c r="R12" s="1"/>
      <c r="S12" s="1"/>
    </row>
    <row r="13" spans="1:19" ht="38.1" customHeight="1" x14ac:dyDescent="0.25">
      <c r="A13" s="16">
        <f t="shared" ca="1" si="0"/>
        <v>44814</v>
      </c>
      <c r="B13" s="16" t="s">
        <v>20</v>
      </c>
      <c r="C13" s="16"/>
      <c r="D13" s="16"/>
      <c r="E13" s="16"/>
      <c r="F13" s="16">
        <v>48.9</v>
      </c>
      <c r="G13" s="16"/>
      <c r="H13" s="16">
        <v>-34</v>
      </c>
      <c r="I13" s="16">
        <f>IF('Expense Report'!H13&lt;&gt;"",'Expense Report'!H13*MileageRate,"")</f>
        <v>0</v>
      </c>
      <c r="J13" s="16"/>
      <c r="K13" s="16">
        <v>1.31</v>
      </c>
      <c r="L13" s="16" t="s">
        <v>22</v>
      </c>
      <c r="M13" s="16">
        <f>IFERROR(IF(OR('Expense Report'!$K13="",'Expense Report'!$K13=1),SUM('Expense Report'!$I13:$J13,'Expense Report'!$C13:$G13)*1,SUM('Expense Report'!$I13:$J13,'Expense Report'!$C13:$G13)/'Expense Report'!$K13),"")</f>
        <v>37.328244274809158</v>
      </c>
      <c r="N13" s="2"/>
      <c r="O13" s="2"/>
      <c r="P13" s="1"/>
      <c r="Q13" s="1"/>
      <c r="R13" s="1"/>
      <c r="S13" s="1"/>
    </row>
    <row r="14" spans="1:19" ht="38.1" customHeight="1" x14ac:dyDescent="0.25">
      <c r="A14" s="10">
        <f t="shared" ca="1" si="0"/>
        <v>44814</v>
      </c>
      <c r="B14" s="10" t="s">
        <v>13</v>
      </c>
      <c r="C14" s="10">
        <v>350</v>
      </c>
      <c r="D14" s="10">
        <v>150</v>
      </c>
      <c r="E14" s="10">
        <v>45</v>
      </c>
      <c r="F14" s="10">
        <v>61.2</v>
      </c>
      <c r="G14" s="10">
        <v>50</v>
      </c>
      <c r="H14" s="10">
        <v>-57</v>
      </c>
      <c r="I14" s="10">
        <f>IF('Expense Report'!H14&lt;&gt;"",'Expense Report'!H14*MileageRate,"")</f>
        <v>0</v>
      </c>
      <c r="J14" s="10"/>
      <c r="K14" s="10">
        <v>1.31</v>
      </c>
      <c r="L14" s="10" t="s">
        <v>22</v>
      </c>
      <c r="M14" s="10">
        <f>IFERROR(IF(OR('Expense Report'!$K14="",'Expense Report'!$K14=1),SUM('Expense Report'!$I14:$J14,'Expense Report'!$C14:$G14)*1,SUM('Expense Report'!$I14:$J14,'Expense Report'!$C14:$G14)/'Expense Report'!$K14),"")</f>
        <v>500.91603053435114</v>
      </c>
      <c r="N14" s="2"/>
      <c r="O14" s="2"/>
      <c r="P14" s="1"/>
      <c r="Q14" s="1"/>
      <c r="R14" s="1"/>
      <c r="S14" s="1"/>
    </row>
    <row r="15" spans="1:19" ht="38.1" customHeight="1" x14ac:dyDescent="0.25">
      <c r="A15" s="16">
        <f t="shared" ca="1" si="0"/>
        <v>44814</v>
      </c>
      <c r="B15" s="16" t="s">
        <v>20</v>
      </c>
      <c r="C15" s="16"/>
      <c r="D15" s="16"/>
      <c r="E15" s="16"/>
      <c r="F15" s="16">
        <v>73.5</v>
      </c>
      <c r="G15" s="16"/>
      <c r="H15" s="16">
        <v>-80</v>
      </c>
      <c r="I15" s="16">
        <f>IF('Expense Report'!H15&lt;&gt;"",'Expense Report'!H15*MileageRate,"")</f>
        <v>0</v>
      </c>
      <c r="J15" s="16"/>
      <c r="K15" s="16">
        <v>1.31</v>
      </c>
      <c r="L15" s="16" t="s">
        <v>22</v>
      </c>
      <c r="M15" s="16">
        <f>IFERROR(IF(OR('Expense Report'!$K15="",'Expense Report'!$K15=1),SUM('Expense Report'!$I15:$J15,'Expense Report'!$C15:$G15)*1,SUM('Expense Report'!$I15:$J15,'Expense Report'!$C15:$G15)/'Expense Report'!$K15),"")</f>
        <v>56.106870229007633</v>
      </c>
      <c r="N15" s="2"/>
      <c r="O15" s="2"/>
      <c r="P15" s="1"/>
      <c r="Q15" s="1"/>
      <c r="R15" s="1"/>
      <c r="S15" s="1"/>
    </row>
    <row r="16" spans="1:19" ht="38.1" customHeight="1" x14ac:dyDescent="0.25">
      <c r="A16" s="10">
        <f t="shared" ca="1" si="0"/>
        <v>44814</v>
      </c>
      <c r="B16" s="10" t="s">
        <v>13</v>
      </c>
      <c r="C16" s="10">
        <v>350</v>
      </c>
      <c r="D16" s="10">
        <v>150</v>
      </c>
      <c r="E16" s="10">
        <v>45</v>
      </c>
      <c r="F16" s="10">
        <v>85.8</v>
      </c>
      <c r="G16" s="10">
        <v>50</v>
      </c>
      <c r="H16" s="10">
        <v>-103</v>
      </c>
      <c r="I16" s="10">
        <f>IF('Expense Report'!H16&lt;&gt;"",'Expense Report'!H16*MileageRate,"")</f>
        <v>0</v>
      </c>
      <c r="J16" s="10"/>
      <c r="K16" s="10">
        <v>1.31</v>
      </c>
      <c r="L16" s="10" t="s">
        <v>22</v>
      </c>
      <c r="M16" s="10">
        <f>IFERROR(IF(OR('Expense Report'!$K16="",'Expense Report'!$K16=1),SUM('Expense Report'!$I16:$J16,'Expense Report'!$C16:$G16)*1,SUM('Expense Report'!$I16:$J16,'Expense Report'!$C16:$G16)/'Expense Report'!$K16),"")</f>
        <v>519.69465648854953</v>
      </c>
      <c r="N16" s="2"/>
      <c r="O16" s="2"/>
      <c r="P16" s="1"/>
      <c r="Q16" s="1"/>
      <c r="R16" s="1"/>
      <c r="S16" s="1"/>
    </row>
    <row r="17" spans="1:19" ht="38.1" customHeight="1" x14ac:dyDescent="0.25">
      <c r="A17" s="16">
        <f t="shared" ca="1" si="0"/>
        <v>44814</v>
      </c>
      <c r="B17" s="16" t="s">
        <v>20</v>
      </c>
      <c r="C17" s="16"/>
      <c r="D17" s="16"/>
      <c r="E17" s="16"/>
      <c r="F17" s="16">
        <v>98.1</v>
      </c>
      <c r="G17" s="16"/>
      <c r="H17" s="16">
        <v>-126</v>
      </c>
      <c r="I17" s="16">
        <f>IF('Expense Report'!H17&lt;&gt;"",'Expense Report'!H17*MileageRate,"")</f>
        <v>0</v>
      </c>
      <c r="J17" s="16"/>
      <c r="K17" s="16">
        <v>1.31</v>
      </c>
      <c r="L17" s="16" t="s">
        <v>22</v>
      </c>
      <c r="M17" s="16">
        <f>IFERROR(IF(OR('Expense Report'!$K17="",'Expense Report'!$K17=1),SUM('Expense Report'!$I17:$J17,'Expense Report'!$C17:$G17)*1,SUM('Expense Report'!$I17:$J17,'Expense Report'!$C17:$G17)/'Expense Report'!$K17),"")</f>
        <v>74.885496183206101</v>
      </c>
      <c r="N17" s="2"/>
      <c r="O17" s="2"/>
      <c r="P17" s="1"/>
      <c r="Q17" s="1"/>
      <c r="R17" s="1"/>
      <c r="S17" s="1"/>
    </row>
    <row r="18" spans="1:19" ht="38.1" customHeight="1" x14ac:dyDescent="0.25">
      <c r="A18" s="10">
        <f t="shared" ca="1" si="0"/>
        <v>44814</v>
      </c>
      <c r="B18" s="10" t="s">
        <v>13</v>
      </c>
      <c r="C18" s="10">
        <v>350</v>
      </c>
      <c r="D18" s="10">
        <v>150</v>
      </c>
      <c r="E18" s="10">
        <v>45</v>
      </c>
      <c r="F18" s="10">
        <v>110.4</v>
      </c>
      <c r="G18" s="10">
        <v>50</v>
      </c>
      <c r="H18" s="10">
        <v>-149</v>
      </c>
      <c r="I18" s="10">
        <f>IF('Expense Report'!H18&lt;&gt;"",'Expense Report'!H18*MileageRate,"")</f>
        <v>0</v>
      </c>
      <c r="J18" s="10"/>
      <c r="K18" s="10">
        <v>1.31</v>
      </c>
      <c r="L18" s="10" t="s">
        <v>22</v>
      </c>
      <c r="M18" s="10">
        <f>IFERROR(IF(OR('Expense Report'!$K18="",'Expense Report'!$K18=1),SUM('Expense Report'!$I18:$J18,'Expense Report'!$C18:$G18)*1,SUM('Expense Report'!$I18:$J18,'Expense Report'!$C18:$G18)/'Expense Report'!$K18),"")</f>
        <v>538.47328244274809</v>
      </c>
      <c r="N18" s="2"/>
      <c r="O18" s="2"/>
      <c r="P18" s="1"/>
      <c r="Q18" s="1"/>
      <c r="R18" s="1"/>
      <c r="S18" s="1"/>
    </row>
    <row r="19" spans="1:19" ht="38.1" customHeight="1" x14ac:dyDescent="0.25">
      <c r="A19" s="16">
        <f t="shared" ca="1" si="0"/>
        <v>44814</v>
      </c>
      <c r="B19" s="16" t="s">
        <v>20</v>
      </c>
      <c r="C19" s="16"/>
      <c r="D19" s="16"/>
      <c r="E19" s="16"/>
      <c r="F19" s="16">
        <v>122.7</v>
      </c>
      <c r="G19" s="16"/>
      <c r="H19" s="16">
        <v>-172</v>
      </c>
      <c r="I19" s="16">
        <f>IF('Expense Report'!H19&lt;&gt;"",'Expense Report'!H19*MileageRate,"")</f>
        <v>0</v>
      </c>
      <c r="J19" s="16"/>
      <c r="K19" s="16">
        <v>1.31</v>
      </c>
      <c r="L19" s="16" t="s">
        <v>22</v>
      </c>
      <c r="M19" s="16">
        <f>IFERROR(IF(OR('Expense Report'!$K19="",'Expense Report'!$K19=1),SUM('Expense Report'!$I19:$J19,'Expense Report'!$C19:$G19)*1,SUM('Expense Report'!$I19:$J19,'Expense Report'!$C19:$G19)/'Expense Report'!$K19),"")</f>
        <v>93.664122137404576</v>
      </c>
      <c r="N19" s="2"/>
      <c r="O19" s="2"/>
      <c r="P19" s="1"/>
      <c r="Q19" s="1"/>
      <c r="R19" s="1"/>
      <c r="S19" s="1"/>
    </row>
    <row r="20" spans="1:19" ht="38.1" customHeight="1" x14ac:dyDescent="0.25">
      <c r="A20" s="10">
        <f t="shared" ca="1" si="0"/>
        <v>44814</v>
      </c>
      <c r="B20" s="10" t="s">
        <v>13</v>
      </c>
      <c r="C20" s="10">
        <v>350</v>
      </c>
      <c r="D20" s="10">
        <v>150</v>
      </c>
      <c r="E20" s="10">
        <v>45</v>
      </c>
      <c r="F20" s="10">
        <v>135</v>
      </c>
      <c r="G20" s="10">
        <v>50</v>
      </c>
      <c r="H20" s="10">
        <v>-195</v>
      </c>
      <c r="I20" s="10">
        <f>IF('Expense Report'!H20&lt;&gt;"",'Expense Report'!H20*MileageRate,"")</f>
        <v>0</v>
      </c>
      <c r="J20" s="10"/>
      <c r="K20" s="10">
        <v>1.31</v>
      </c>
      <c r="L20" s="10" t="s">
        <v>22</v>
      </c>
      <c r="M20" s="10">
        <f>IFERROR(IF(OR('Expense Report'!$K20="",'Expense Report'!$K20=1),SUM('Expense Report'!$I20:$J20,'Expense Report'!$C20:$G20)*1,SUM('Expense Report'!$I20:$J20,'Expense Report'!$C20:$G20)/'Expense Report'!$K20),"")</f>
        <v>557.25190839694653</v>
      </c>
      <c r="N20" s="2"/>
      <c r="O20" s="2"/>
      <c r="P20" s="1"/>
      <c r="Q20" s="1"/>
      <c r="R20" s="1"/>
      <c r="S20" s="1"/>
    </row>
    <row r="21" spans="1:19" ht="38.1" customHeight="1" x14ac:dyDescent="0.25">
      <c r="A21" s="16">
        <f t="shared" ca="1" si="0"/>
        <v>44814</v>
      </c>
      <c r="B21" s="16" t="s">
        <v>20</v>
      </c>
      <c r="C21" s="16"/>
      <c r="D21" s="16"/>
      <c r="E21" s="16"/>
      <c r="F21" s="16">
        <v>122.7</v>
      </c>
      <c r="G21" s="16"/>
      <c r="H21" s="16">
        <v>-172</v>
      </c>
      <c r="I21" s="16">
        <f>IF('Expense Report'!H21&lt;&gt;"",'Expense Report'!H21*MileageRate,"")</f>
        <v>0</v>
      </c>
      <c r="J21" s="16"/>
      <c r="K21" s="16">
        <v>1.31</v>
      </c>
      <c r="L21" s="16" t="s">
        <v>22</v>
      </c>
      <c r="M21" s="16">
        <f>IFERROR(IF(OR('Expense Report'!$K21="",'Expense Report'!$K21=1),SUM('Expense Report'!$I21:$J21,'Expense Report'!$C21:$G21)*1,SUM('Expense Report'!$I21:$J21,'Expense Report'!$C21:$G21)/'Expense Report'!$K21),"")</f>
        <v>93.664122137404576</v>
      </c>
      <c r="N21" s="2"/>
      <c r="O21" s="2"/>
      <c r="P21" s="1"/>
      <c r="Q21" s="1"/>
      <c r="R21" s="1"/>
      <c r="S21" s="1"/>
    </row>
    <row r="22" spans="1:19" ht="38.1" customHeight="1" x14ac:dyDescent="0.25">
      <c r="A22" s="10">
        <f t="shared" ca="1" si="0"/>
        <v>44814</v>
      </c>
      <c r="B22" s="10" t="s">
        <v>13</v>
      </c>
      <c r="C22" s="10">
        <v>350</v>
      </c>
      <c r="D22" s="10">
        <v>150</v>
      </c>
      <c r="E22" s="10">
        <v>45</v>
      </c>
      <c r="F22" s="10">
        <v>135</v>
      </c>
      <c r="G22" s="10">
        <v>50</v>
      </c>
      <c r="H22" s="10">
        <v>-195</v>
      </c>
      <c r="I22" s="10">
        <f>IF('Expense Report'!H22&lt;&gt;"",'Expense Report'!H22*MileageRate,"")</f>
        <v>0</v>
      </c>
      <c r="J22" s="10"/>
      <c r="K22" s="10">
        <v>1.31</v>
      </c>
      <c r="L22" s="10" t="s">
        <v>22</v>
      </c>
      <c r="M22" s="10">
        <f>IFERROR(IF(OR('Expense Report'!$K22="",'Expense Report'!$K22=1),SUM('Expense Report'!$I22:$J22,'Expense Report'!$C22:$G22)*1,SUM('Expense Report'!$I22:$J22,'Expense Report'!$C22:$G22)/'Expense Report'!$K22),"")</f>
        <v>557.25190839694653</v>
      </c>
      <c r="N22" s="2"/>
      <c r="O22" s="2"/>
      <c r="P22" s="1"/>
      <c r="Q22" s="1"/>
      <c r="R22" s="1"/>
      <c r="S22" s="1"/>
    </row>
    <row r="23" spans="1:19" ht="38.1" customHeight="1" x14ac:dyDescent="0.25">
      <c r="A23" s="16">
        <f t="shared" ca="1" si="0"/>
        <v>44814</v>
      </c>
      <c r="B23" s="16" t="s">
        <v>20</v>
      </c>
      <c r="C23" s="16"/>
      <c r="D23" s="16"/>
      <c r="E23" s="16"/>
      <c r="F23" s="16">
        <v>147.30000000000001</v>
      </c>
      <c r="G23" s="16"/>
      <c r="H23" s="16">
        <v>-218</v>
      </c>
      <c r="I23" s="16">
        <f>IF('Expense Report'!H23&lt;&gt;"",'Expense Report'!H23*MileageRate,"")</f>
        <v>0</v>
      </c>
      <c r="J23" s="16"/>
      <c r="K23" s="16">
        <v>1.31</v>
      </c>
      <c r="L23" s="16" t="s">
        <v>22</v>
      </c>
      <c r="M23" s="16">
        <f>IFERROR(IF(OR('Expense Report'!$K23="",'Expense Report'!$K23=1),SUM('Expense Report'!$I23:$J23,'Expense Report'!$C23:$G23)*1,SUM('Expense Report'!$I23:$J23,'Expense Report'!$C23:$G23)/'Expense Report'!$K23),"")</f>
        <v>112.44274809160306</v>
      </c>
      <c r="N23" s="2"/>
      <c r="O23" s="2"/>
      <c r="P23" s="1"/>
      <c r="Q23" s="1"/>
      <c r="R23" s="1"/>
      <c r="S23" s="1"/>
    </row>
    <row r="24" spans="1:19" ht="38.1" customHeight="1" x14ac:dyDescent="0.25">
      <c r="A24" s="10">
        <f t="shared" ca="1" si="0"/>
        <v>44814</v>
      </c>
      <c r="B24" s="10" t="s">
        <v>13</v>
      </c>
      <c r="C24" s="10">
        <v>350</v>
      </c>
      <c r="D24" s="10">
        <v>150</v>
      </c>
      <c r="E24" s="10">
        <v>45</v>
      </c>
      <c r="F24" s="10">
        <v>159.6</v>
      </c>
      <c r="G24" s="10">
        <v>50</v>
      </c>
      <c r="H24" s="10">
        <v>-241</v>
      </c>
      <c r="I24" s="10">
        <f>IF('Expense Report'!H24&lt;&gt;"",'Expense Report'!H24*MileageRate,"")</f>
        <v>0</v>
      </c>
      <c r="J24" s="10"/>
      <c r="K24" s="10">
        <v>1.31</v>
      </c>
      <c r="L24" s="10" t="s">
        <v>22</v>
      </c>
      <c r="M24" s="10">
        <f>IFERROR(IF(OR('Expense Report'!$K24="",'Expense Report'!$K24=1),SUM('Expense Report'!$I24:$J24,'Expense Report'!$C24:$G24)*1,SUM('Expense Report'!$I24:$J24,'Expense Report'!$C24:$G24)/'Expense Report'!$K24),"")</f>
        <v>576.03053435114498</v>
      </c>
      <c r="N24" s="2"/>
      <c r="O24" s="2"/>
      <c r="P24" s="1"/>
      <c r="Q24" s="1"/>
      <c r="R24" s="1"/>
      <c r="S24" s="1"/>
    </row>
    <row r="25" spans="1:19" ht="38.1" customHeight="1" x14ac:dyDescent="0.25">
      <c r="A25" s="16">
        <f t="shared" ca="1" si="0"/>
        <v>44814</v>
      </c>
      <c r="B25" s="16" t="s">
        <v>20</v>
      </c>
      <c r="C25" s="16"/>
      <c r="D25" s="16"/>
      <c r="E25" s="16"/>
      <c r="F25" s="16">
        <v>147.30000000000001</v>
      </c>
      <c r="G25" s="16"/>
      <c r="H25" s="16">
        <v>-218</v>
      </c>
      <c r="I25" s="16">
        <f>IF('Expense Report'!H25&lt;&gt;"",'Expense Report'!H25*MileageRate,"")</f>
        <v>0</v>
      </c>
      <c r="J25" s="16"/>
      <c r="K25" s="16">
        <v>1.31</v>
      </c>
      <c r="L25" s="16" t="s">
        <v>22</v>
      </c>
      <c r="M25" s="16">
        <f>IFERROR(IF(OR('Expense Report'!$K25="",'Expense Report'!$K25=1),SUM('Expense Report'!$I25:$J25,'Expense Report'!$C25:$G25)*1,SUM('Expense Report'!$I25:$J25,'Expense Report'!$C25:$G25)/'Expense Report'!$K25),"")</f>
        <v>112.44274809160306</v>
      </c>
      <c r="N25" s="2"/>
      <c r="O25" s="2"/>
      <c r="P25" s="1"/>
      <c r="Q25" s="1"/>
      <c r="R25" s="1"/>
      <c r="S25" s="1"/>
    </row>
    <row r="26" spans="1:19" ht="38.1" customHeight="1" x14ac:dyDescent="0.25">
      <c r="A26" s="10">
        <f t="shared" ca="1" si="0"/>
        <v>44814</v>
      </c>
      <c r="B26" s="10" t="s">
        <v>13</v>
      </c>
      <c r="C26" s="10">
        <v>350</v>
      </c>
      <c r="D26" s="10">
        <v>150</v>
      </c>
      <c r="E26" s="10">
        <v>45</v>
      </c>
      <c r="F26" s="10">
        <v>159.6</v>
      </c>
      <c r="G26" s="10">
        <v>50</v>
      </c>
      <c r="H26" s="10">
        <v>-241</v>
      </c>
      <c r="I26" s="10">
        <f>IF('Expense Report'!H26&lt;&gt;"",'Expense Report'!H26*MileageRate,"")</f>
        <v>0</v>
      </c>
      <c r="J26" s="10"/>
      <c r="K26" s="10">
        <v>1.31</v>
      </c>
      <c r="L26" s="10" t="s">
        <v>22</v>
      </c>
      <c r="M26" s="10">
        <f>IFERROR(IF(OR('Expense Report'!$K26="",'Expense Report'!$K26=1),SUM('Expense Report'!$I26:$J26,'Expense Report'!$C26:$G26)*1,SUM('Expense Report'!$I26:$J26,'Expense Report'!$C26:$G26)/'Expense Report'!$K26),"")</f>
        <v>576.03053435114498</v>
      </c>
      <c r="N26" s="2"/>
      <c r="O26" s="2"/>
      <c r="P26" s="1"/>
      <c r="Q26" s="1"/>
      <c r="R26" s="1"/>
      <c r="S26" s="1"/>
    </row>
    <row r="27" spans="1:19" ht="38.1" customHeight="1" x14ac:dyDescent="0.25">
      <c r="A27" s="16">
        <f t="shared" ca="1" si="0"/>
        <v>44814</v>
      </c>
      <c r="B27" s="16" t="s">
        <v>24</v>
      </c>
      <c r="C27" s="16"/>
      <c r="D27" s="16"/>
      <c r="E27" s="16"/>
      <c r="F27" s="16"/>
      <c r="G27" s="16">
        <v>100</v>
      </c>
      <c r="H27" s="16">
        <v>6</v>
      </c>
      <c r="I27" s="16">
        <f>IF('Expense Report'!H27&lt;&gt;"",'Expense Report'!H27*MileageRate,"")</f>
        <v>0</v>
      </c>
      <c r="J27" s="16"/>
      <c r="K27" s="16">
        <v>1</v>
      </c>
      <c r="L27" s="16" t="s">
        <v>14</v>
      </c>
      <c r="M27" s="16">
        <f>IFERROR(IF(OR('Expense Report'!$K27="",'Expense Report'!$K27=1),SUM('Expense Report'!$I27:$J27,'Expense Report'!$C27:$G27)*1,SUM('Expense Report'!$I27:$J27,'Expense Report'!$C27:$G27)/'Expense Report'!$K27),"")</f>
        <v>100</v>
      </c>
      <c r="N27" s="2"/>
      <c r="O27" s="2"/>
      <c r="P27" s="1"/>
      <c r="Q27" s="1"/>
      <c r="R27" s="1"/>
      <c r="S27" s="1"/>
    </row>
    <row r="28" spans="1:19" s="27" customFormat="1" ht="38.1" customHeight="1" thickBot="1" x14ac:dyDescent="0.3">
      <c r="A28" s="25">
        <f ca="1">TODAY()-25</f>
        <v>44819</v>
      </c>
      <c r="B28" s="25" t="s">
        <v>23</v>
      </c>
      <c r="C28" s="25"/>
      <c r="D28" s="25"/>
      <c r="E28" s="25"/>
      <c r="F28" s="25"/>
      <c r="G28" s="25"/>
      <c r="H28" s="25">
        <v>70</v>
      </c>
      <c r="I28" s="25">
        <f>IF('Expense Report'!H28&lt;&gt;"",'Expense Report'!H28*MileageRate,"")</f>
        <v>0</v>
      </c>
      <c r="J28" s="25"/>
      <c r="K28" s="25">
        <v>1</v>
      </c>
      <c r="L28" s="25" t="s">
        <v>14</v>
      </c>
      <c r="M28" s="25">
        <f>IFERROR(IF(OR('Expense Report'!$K28="",'Expense Report'!$K28=1),SUM('Expense Report'!$I28:$J28,'Expense Report'!$C28:$G28)*1,SUM('Expense Report'!$I28:$J28,'Expense Report'!$C28:$G28)/'Expense Report'!$K28),"")</f>
        <v>0</v>
      </c>
      <c r="N28" s="26"/>
      <c r="O28" s="26"/>
      <c r="P28" s="24"/>
      <c r="Q28" s="24"/>
      <c r="R28" s="24"/>
      <c r="S28" s="24"/>
    </row>
    <row r="29" spans="1:19" ht="39.950000000000003" customHeight="1" thickTop="1" x14ac:dyDescent="0.25">
      <c r="A29" s="28" t="s">
        <v>15</v>
      </c>
      <c r="B29" s="28"/>
      <c r="C29" s="28">
        <f>SUBTOTAL(109,Expenses[Airfare])</f>
        <v>3150</v>
      </c>
      <c r="D29" s="28">
        <f>SUBTOTAL(109,Expenses[Lodging])</f>
        <v>1350</v>
      </c>
      <c r="E29" s="28">
        <f>SUBTOTAL(109,Expenses[Ground 
Transportation 
(Gas, Rental Car, Taxi)])</f>
        <v>405</v>
      </c>
      <c r="F29" s="28">
        <f>SUBTOTAL(109,Expenses[Meals &amp; Tips])</f>
        <v>1679.9999999999998</v>
      </c>
      <c r="G29" s="28">
        <f>SUBTOTAL(109,Expenses[Conferences and Seminars])</f>
        <v>550</v>
      </c>
      <c r="H29" s="28">
        <f>SUBTOTAL(109,Expenses[Miles])</f>
        <v>-2089</v>
      </c>
      <c r="I29" s="28">
        <f>SUBTOTAL(109,Expenses[Mileage Reimbursement])</f>
        <v>0</v>
      </c>
      <c r="J29" s="28">
        <f>SUBTOTAL(109,Expenses[Miscellaneous])</f>
        <v>0</v>
      </c>
      <c r="K29" s="28"/>
      <c r="L29" s="28"/>
      <c r="M29" s="28">
        <f>SUBTOTAL(109,Expenses[Total])</f>
        <v>5470.2290076335885</v>
      </c>
      <c r="N29" s="2"/>
      <c r="O29" s="2"/>
      <c r="P29" s="1"/>
      <c r="Q29" s="1"/>
      <c r="R29" s="1"/>
      <c r="S29" s="1"/>
    </row>
    <row r="30" spans="1:19" ht="30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"/>
      <c r="O30" s="2"/>
      <c r="P30" s="1"/>
      <c r="Q30" s="1"/>
      <c r="R30" s="1"/>
      <c r="S30" s="1"/>
    </row>
    <row r="31" spans="1:19" ht="30" customHeight="1" x14ac:dyDescent="0.25">
      <c r="A31" s="3"/>
      <c r="B31" s="3"/>
      <c r="C31" s="10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  <c r="R31" s="1"/>
      <c r="S31" s="1"/>
    </row>
    <row r="32" spans="1:19" ht="30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  <c r="R32" s="1"/>
      <c r="S32" s="1"/>
    </row>
    <row r="33" spans="1:19" ht="30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sheetProtection selectLockedCells="1"/>
  <mergeCells count="8">
    <mergeCell ref="B7:C7"/>
    <mergeCell ref="A1:M1"/>
    <mergeCell ref="J3:L3"/>
    <mergeCell ref="J5:L5"/>
    <mergeCell ref="F3:H3"/>
    <mergeCell ref="F5:H5"/>
    <mergeCell ref="B3:C3"/>
    <mergeCell ref="B5:C5"/>
  </mergeCells>
  <dataValidations xWindow="39" yWindow="298" count="26">
    <dataValidation type="date" operator="greaterThan" allowBlank="1" showInputMessage="1" showErrorMessage="1" sqref="A10:A28" xr:uid="{00000000-0002-0000-0000-000000000000}">
      <formula1>37622</formula1>
    </dataValidation>
    <dataValidation allowBlank="1" showInputMessage="1" showErrorMessage="1" errorTitle="ALERT" error="This cell is automatically populated and should not be overwitten. Overwriting this cell would break calculations in this worksheet." sqref="M10:M28" xr:uid="{00000000-0002-0000-0000-000001000000}"/>
    <dataValidation allowBlank="1" showInputMessage="1" showErrorMessage="1" prompt="Worksheet title is in this cell. Enter Travel details in cells B3 to L7" sqref="A1" xr:uid="{00000000-0002-0000-0000-000003000000}"/>
    <dataValidation allowBlank="1" showInputMessage="1" showErrorMessage="1" prompt="Period is automatically updated in cell at right based on entries in Expenses Table, below" sqref="A7" xr:uid="{00000000-0002-0000-0000-000004000000}"/>
    <dataValidation allowBlank="1" showInputMessage="1" showErrorMessage="1" prompt="Enter Department in this cell" sqref="B5" xr:uid="{00000000-0002-0000-0000-000005000000}"/>
    <dataValidation allowBlank="1" showInputMessage="1" showErrorMessage="1" prompt="Enter Department in cell at right" sqref="A5" xr:uid="{00000000-0002-0000-0000-000006000000}"/>
    <dataValidation allowBlank="1" showInputMessage="1" showErrorMessage="1" prompt="Enter Name in this cell" sqref="B3" xr:uid="{00000000-0002-0000-0000-000007000000}"/>
    <dataValidation allowBlank="1" showInputMessage="1" showErrorMessage="1" prompt="Enter Name in cell at right" sqref="A3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B7" xr:uid="{00000000-0002-0000-0000-000009000000}">
      <formula1>LEN(B7)=""</formula1>
    </dataValidation>
    <dataValidation allowBlank="1" showInputMessage="1" showErrorMessage="1" prompt="Enter Date of Submission in this cell" sqref="F5" xr:uid="{00000000-0002-0000-0000-00000A000000}"/>
    <dataValidation allowBlank="1" showInputMessage="1" showErrorMessage="1" prompt="Enter Authorized Person’s Name in this cell" sqref="F3" xr:uid="{00000000-0002-0000-0000-00000C000000}"/>
    <dataValidation allowBlank="1" showInputMessage="1" showErrorMessage="1" prompt="Enter Per Mile Reimbursement in this cell" sqref="M3" xr:uid="{00000000-0002-0000-0000-000010000000}"/>
    <dataValidation allowBlank="1" showInputMessage="1" showErrorMessage="1" prompt="Total Reimbursement Due is automatically calculated in this cell" sqref="M5" xr:uid="{00000000-0002-0000-0000-000011000000}"/>
    <dataValidation allowBlank="1" showInputMessage="1" showErrorMessage="1" prompt="The Total for each row is automatically calculated in this column under this heading" sqref="M9" xr:uid="{00000000-0002-0000-0000-000012000000}"/>
    <dataValidation allowBlank="1" showInputMessage="1" showErrorMessage="1" prompt="Enter Expense Currency in this column under this heading" sqref="L9" xr:uid="{00000000-0002-0000-0000-000013000000}"/>
    <dataValidation allowBlank="1" showInputMessage="1" showErrorMessage="1" prompt="Enter Currency Exchange Rate in this column under this heading" sqref="K9" xr:uid="{00000000-0002-0000-0000-000014000000}"/>
    <dataValidation allowBlank="1" showInputMessage="1" showErrorMessage="1" prompt="Enter  amount for Miscellaneous expenses in this column under this heading" sqref="J9" xr:uid="{00000000-0002-0000-0000-000015000000}"/>
    <dataValidation allowBlank="1" showInputMessage="1" showErrorMessage="1" prompt="Mileage Reimbursement is automatically calculated in this column under this heading" sqref="I9" xr:uid="{00000000-0002-0000-0000-000016000000}"/>
    <dataValidation allowBlank="1" showInputMessage="1" showErrorMessage="1" prompt="Enter Miles in this column under this heading" sqref="H9" xr:uid="{00000000-0002-0000-0000-000017000000}"/>
    <dataValidation allowBlank="1" showInputMessage="1" showErrorMessage="1" prompt="Enter amount for Seminars &amp; Conferences in this column under this heading" sqref="G9" xr:uid="{00000000-0002-0000-0000-000018000000}"/>
    <dataValidation allowBlank="1" showInputMessage="1" showErrorMessage="1" prompt="Enter  amount for Meals &amp; Tips in this column under this heading" sqref="F9" xr:uid="{00000000-0002-0000-0000-000019000000}"/>
    <dataValidation allowBlank="1" showInputMessage="1" showErrorMessage="1" prompt="Enter  amount for Ground Transportation in this column under this heading" sqref="E9" xr:uid="{00000000-0002-0000-0000-00001A000000}"/>
    <dataValidation allowBlank="1" showInputMessage="1" showErrorMessage="1" prompt="Enter amount for Lodging in this column under this heading" sqref="D9" xr:uid="{00000000-0002-0000-0000-00001B000000}"/>
    <dataValidation allowBlank="1" showInputMessage="1" showErrorMessage="1" prompt="Enter amount for Airfare in this column under this heading" sqref="C9" xr:uid="{00000000-0002-0000-0000-00001C000000}"/>
    <dataValidation allowBlank="1" showInputMessage="1" showErrorMessage="1" prompt="Enter Description of Expense in this column under this heading" sqref="B9" xr:uid="{00000000-0002-0000-0000-00001D000000}"/>
    <dataValidation allowBlank="1" showInputMessage="1" showErrorMessage="1" prompt="Enter expense Date in this column under this heading " sqref="A9" xr:uid="{00000000-0002-0000-0000-00001E000000}"/>
  </dataValidations>
  <printOptions horizontalCentered="1"/>
  <pageMargins left="0.25" right="0.25" top="0.75" bottom="0.75" header="0.3" footer="0.3"/>
  <pageSetup scale="43" fitToHeight="0" orientation="landscape" r:id="rId1"/>
  <headerFooter differentFirst="1">
    <oddFooter>Page &amp;P of &amp;N</oddFooter>
  </headerFooter>
  <ignoredErrors>
    <ignoredError sqref="F5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TM03428990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Expense Report</vt:lpstr>
      <vt:lpstr>ColumnTitle1</vt:lpstr>
      <vt:lpstr>MileageRate</vt:lpstr>
      <vt:lpstr>'Expense Report'!Print_Area</vt:lpstr>
      <vt:lpstr>'Expense Report'!Print_Titles</vt:lpstr>
      <vt:lpstr>TotalReimbursementDue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2022-10-11T06:55:26Z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