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Household Budget\"/>
    </mc:Choice>
  </mc:AlternateContent>
  <xr:revisionPtr revIDLastSave="1" documentId="13_ncr:1_{2A51888D-0D30-4385-863A-BEDDE9922E78}" xr6:coauthVersionLast="36" xr6:coauthVersionMax="47" xr10:uidLastSave="{AA715F89-F433-48FB-87AD-F90F92158534}"/>
  <bookViews>
    <workbookView xWindow="-120" yWindow="-120" windowWidth="20730" windowHeight="11310" xr2:uid="{00000000-000D-0000-FFFF-FFFF00000000}"/>
  </bookViews>
  <sheets>
    <sheet name="Sheet1" sheetId="6" r:id="rId1"/>
  </sheets>
  <definedNames>
    <definedName name="_xlnm.Print_Area" localSheetId="0">Sheet1!$A$1:$I$92</definedName>
    <definedName name="valuevx">42.314159</definedName>
    <definedName name="vertex42_copyright" hidden="1">"© 2008-2014 Vertex42 LLC"</definedName>
    <definedName name="vertex42_id" hidden="1">"monthly-household-budget.xlsx"</definedName>
    <definedName name="vertex42_title" hidden="1">"Monthly Household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1" i="6" l="1"/>
  <c r="H91" i="6"/>
  <c r="G91" i="6"/>
  <c r="F91" i="6"/>
  <c r="I90" i="6"/>
  <c r="I89" i="6"/>
  <c r="I88" i="6"/>
  <c r="I87" i="6"/>
  <c r="I86" i="6"/>
  <c r="D30" i="6"/>
  <c r="D29" i="6"/>
  <c r="D28" i="6"/>
  <c r="I82" i="6"/>
  <c r="I81" i="6"/>
  <c r="H83" i="6"/>
  <c r="G83" i="6"/>
  <c r="F83" i="6"/>
  <c r="C91" i="6"/>
  <c r="B91" i="6"/>
  <c r="A91" i="6"/>
  <c r="I80" i="6"/>
  <c r="D90" i="6"/>
  <c r="I79" i="6"/>
  <c r="D89" i="6"/>
  <c r="I78" i="6"/>
  <c r="D88" i="6"/>
  <c r="I77" i="6"/>
  <c r="D87" i="6"/>
  <c r="I76" i="6"/>
  <c r="I75" i="6"/>
  <c r="I74" i="6"/>
  <c r="C84" i="6"/>
  <c r="B84" i="6"/>
  <c r="A84" i="6"/>
  <c r="D83" i="6"/>
  <c r="D82" i="6"/>
  <c r="H71" i="6"/>
  <c r="G71" i="6"/>
  <c r="F71" i="6"/>
  <c r="D81" i="6"/>
  <c r="I70" i="6"/>
  <c r="I69" i="6"/>
  <c r="I68" i="6"/>
  <c r="C78" i="6"/>
  <c r="B78" i="6"/>
  <c r="A78" i="6"/>
  <c r="I67" i="6"/>
  <c r="D77" i="6"/>
  <c r="I66" i="6"/>
  <c r="D76" i="6"/>
  <c r="I65" i="6"/>
  <c r="D75" i="6"/>
  <c r="D74" i="6"/>
  <c r="D73" i="6"/>
  <c r="H62" i="6"/>
  <c r="G62" i="6"/>
  <c r="F62" i="6"/>
  <c r="C70" i="6"/>
  <c r="B70" i="6"/>
  <c r="A70" i="6"/>
  <c r="D69" i="6"/>
  <c r="D68" i="6"/>
  <c r="I61" i="6"/>
  <c r="D67" i="6"/>
  <c r="D66" i="6"/>
  <c r="D65" i="6"/>
  <c r="H58" i="6"/>
  <c r="G58" i="6"/>
  <c r="F58" i="6"/>
  <c r="I57" i="6"/>
  <c r="C62" i="6"/>
  <c r="B62" i="6"/>
  <c r="A62" i="6"/>
  <c r="I56" i="6"/>
  <c r="I55" i="6"/>
  <c r="D61" i="6"/>
  <c r="D60" i="6"/>
  <c r="H52" i="6"/>
  <c r="G52" i="6"/>
  <c r="F52" i="6"/>
  <c r="D59" i="6"/>
  <c r="I51" i="6"/>
  <c r="D58" i="6"/>
  <c r="I50" i="6"/>
  <c r="I49" i="6"/>
  <c r="I48" i="6"/>
  <c r="C55" i="6"/>
  <c r="B55" i="6"/>
  <c r="A55" i="6"/>
  <c r="I47" i="6"/>
  <c r="D54" i="6"/>
  <c r="I46" i="6"/>
  <c r="D53" i="6"/>
  <c r="I45" i="6"/>
  <c r="D52" i="6"/>
  <c r="I44" i="6"/>
  <c r="D51" i="6"/>
  <c r="I43" i="6"/>
  <c r="D50" i="6"/>
  <c r="I42" i="6"/>
  <c r="D49" i="6"/>
  <c r="I41" i="6"/>
  <c r="D48" i="6"/>
  <c r="D47" i="6"/>
  <c r="H38" i="6"/>
  <c r="G38" i="6"/>
  <c r="F38" i="6"/>
  <c r="I37" i="6"/>
  <c r="C43" i="6"/>
  <c r="B43" i="6"/>
  <c r="A43" i="6"/>
  <c r="I36" i="6"/>
  <c r="D42" i="6"/>
  <c r="I35" i="6"/>
  <c r="D41" i="6"/>
  <c r="I34" i="6"/>
  <c r="D40" i="6"/>
  <c r="I33" i="6"/>
  <c r="D39" i="6"/>
  <c r="D38" i="6"/>
  <c r="D37" i="6"/>
  <c r="H31" i="6"/>
  <c r="G31" i="6"/>
  <c r="F31" i="6"/>
  <c r="D36" i="6"/>
  <c r="I30" i="6"/>
  <c r="D35" i="6"/>
  <c r="D34" i="6"/>
  <c r="D33" i="6"/>
  <c r="I29" i="6"/>
  <c r="I28" i="6"/>
  <c r="C31" i="6"/>
  <c r="B31" i="6"/>
  <c r="A31" i="6"/>
  <c r="I27" i="6"/>
  <c r="D27" i="6"/>
  <c r="I26" i="6"/>
  <c r="D26" i="6"/>
  <c r="I25" i="6"/>
  <c r="D25" i="6"/>
  <c r="D24" i="6"/>
  <c r="D23" i="6"/>
  <c r="H22" i="6"/>
  <c r="G22" i="6"/>
  <c r="F22" i="6"/>
  <c r="D22" i="6"/>
  <c r="I21" i="6"/>
  <c r="D21" i="6"/>
  <c r="I20" i="6"/>
  <c r="D20" i="6"/>
  <c r="I19" i="6"/>
  <c r="D19" i="6"/>
  <c r="I18" i="6"/>
  <c r="D18" i="6"/>
  <c r="I17" i="6"/>
  <c r="D17" i="6"/>
  <c r="I16" i="6"/>
  <c r="D16" i="6"/>
  <c r="I15" i="6"/>
  <c r="D15" i="6"/>
  <c r="C12" i="6"/>
  <c r="B12" i="6"/>
  <c r="A12" i="6"/>
  <c r="D11" i="6"/>
  <c r="D10" i="6"/>
  <c r="D9" i="6"/>
  <c r="D8" i="6"/>
  <c r="D7" i="6"/>
  <c r="D6" i="6"/>
  <c r="D5" i="6"/>
  <c r="D4" i="6"/>
  <c r="D43" i="6" l="1"/>
  <c r="I31" i="6"/>
  <c r="D31" i="6"/>
  <c r="D91" i="6"/>
  <c r="I38" i="6"/>
  <c r="D55" i="6"/>
  <c r="I62" i="6"/>
  <c r="I71" i="6"/>
  <c r="I83" i="6"/>
  <c r="D62" i="6"/>
  <c r="D78" i="6"/>
  <c r="I52" i="6"/>
  <c r="I58" i="6"/>
  <c r="D70" i="6"/>
  <c r="D12" i="6"/>
  <c r="I22" i="6"/>
  <c r="D84" i="6"/>
</calcChain>
</file>

<file path=xl/sharedStrings.xml><?xml version="1.0" encoding="utf-8"?>
<sst xmlns="http://schemas.openxmlformats.org/spreadsheetml/2006/main" count="203" uniqueCount="109">
  <si>
    <t>Food</t>
  </si>
  <si>
    <t>Entertainment</t>
  </si>
  <si>
    <t>Rental Car</t>
  </si>
  <si>
    <t>Postage</t>
  </si>
  <si>
    <t>Actual</t>
  </si>
  <si>
    <t>INCOME</t>
  </si>
  <si>
    <t>Total Income</t>
  </si>
  <si>
    <t>Total Expenses</t>
  </si>
  <si>
    <t>NET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</si>
  <si>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</si>
  <si>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</si>
  <si>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</si>
  <si>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</si>
  <si>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</si>
  <si>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</si>
  <si>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</si>
  <si>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MISCELLANEOUS</t>
  </si>
  <si>
    <t>HOME EXPENSES</t>
  </si>
  <si>
    <t>Electricity</t>
  </si>
  <si>
    <t>Internet</t>
  </si>
  <si>
    <t>Other</t>
  </si>
  <si>
    <t>INSURANCE</t>
  </si>
  <si>
    <t>Health</t>
  </si>
  <si>
    <t>Medical</t>
  </si>
  <si>
    <t>Life</t>
  </si>
  <si>
    <t>Improvements</t>
  </si>
  <si>
    <t>Phone</t>
  </si>
  <si>
    <t>TRANSPORTATION</t>
  </si>
  <si>
    <t>Vehicle Payments</t>
  </si>
  <si>
    <t>Fuel</t>
  </si>
  <si>
    <t>Repairs</t>
  </si>
  <si>
    <t>Auto</t>
  </si>
  <si>
    <t>HEALTH</t>
  </si>
  <si>
    <t>Doctor/Dentist</t>
  </si>
  <si>
    <t>Medicine/Drugs</t>
  </si>
  <si>
    <t>Health Club Dues</t>
  </si>
  <si>
    <t>PETS</t>
  </si>
  <si>
    <t>Emergency</t>
  </si>
  <si>
    <t>ENTERTAINMENT</t>
  </si>
  <si>
    <t>Books</t>
  </si>
  <si>
    <t>Newspaper</t>
  </si>
  <si>
    <t>Outdoor Recreation</t>
  </si>
  <si>
    <t>Hobbies</t>
  </si>
  <si>
    <t>Sports</t>
  </si>
  <si>
    <t>SUBSCRIPTIONS</t>
  </si>
  <si>
    <t>DAILY LIVING</t>
  </si>
  <si>
    <t>Personal Supplies</t>
  </si>
  <si>
    <t>Cleaning Services</t>
  </si>
  <si>
    <t>Dry Cleaning</t>
  </si>
  <si>
    <t>Charitable Donations</t>
  </si>
  <si>
    <t>Religious Donations</t>
  </si>
  <si>
    <t>Bank Fees</t>
  </si>
  <si>
    <t>Emergency Fund</t>
  </si>
  <si>
    <t>Investments</t>
  </si>
  <si>
    <t>SAVINGS</t>
  </si>
  <si>
    <t>OBLIGATIONS</t>
  </si>
  <si>
    <t>Federal Taxes</t>
  </si>
  <si>
    <t>EDUCATION</t>
  </si>
  <si>
    <t>Music Lessons</t>
  </si>
  <si>
    <t>Tuition</t>
  </si>
  <si>
    <t>Bus/Taxi/Train Fare</t>
  </si>
  <si>
    <t>Home/Rental</t>
  </si>
  <si>
    <t>Lawn/Garden</t>
  </si>
  <si>
    <t>Furnishings/Appliances</t>
  </si>
  <si>
    <t>Cable/Satellite</t>
  </si>
  <si>
    <t>Water/Sewer/Trash</t>
  </si>
  <si>
    <t>Gas/Oil</t>
  </si>
  <si>
    <t>Mortgage/Rent</t>
  </si>
  <si>
    <t>Toys/Supplies</t>
  </si>
  <si>
    <t>Dining/Eating Out</t>
  </si>
  <si>
    <t>Salon/Barber</t>
  </si>
  <si>
    <t>Games</t>
  </si>
  <si>
    <t>Toys/Gadgets</t>
  </si>
  <si>
    <t>CHARITY/GIFTS</t>
  </si>
  <si>
    <t>VACATION</t>
  </si>
  <si>
    <t>Travel</t>
  </si>
  <si>
    <t>Lodging</t>
  </si>
  <si>
    <t>Difference</t>
  </si>
  <si>
    <t>CHILDREN</t>
  </si>
  <si>
    <t>School Tuition</t>
  </si>
  <si>
    <t>Discretionary [Name 1]</t>
  </si>
  <si>
    <t>Discretionary [Name 2]</t>
  </si>
  <si>
    <t>School Lunch</t>
  </si>
  <si>
    <t>School Supplies</t>
  </si>
  <si>
    <t>Toys/Games</t>
  </si>
  <si>
    <t>BUSINESS EXPENSE</t>
  </si>
  <si>
    <t>Maintenance</t>
  </si>
  <si>
    <t>Home Supplies</t>
  </si>
  <si>
    <t>Deductible Expenses</t>
  </si>
  <si>
    <t>Transfer from Savings</t>
  </si>
  <si>
    <t>Babysitting</t>
  </si>
  <si>
    <t>Alimony/Child Support</t>
  </si>
  <si>
    <t>[42]</t>
  </si>
  <si>
    <t>Budget</t>
  </si>
  <si>
    <t>BUDGET SUMMARY</t>
  </si>
  <si>
    <t>Retirement Fund</t>
  </si>
  <si>
    <t>Education Fund</t>
  </si>
  <si>
    <t>Student Loans</t>
  </si>
  <si>
    <t>Credit Card Debt</t>
  </si>
  <si>
    <t>Other Loans</t>
  </si>
  <si>
    <t>Activities</t>
  </si>
  <si>
    <t>Fun Stuff</t>
  </si>
  <si>
    <t>Media</t>
  </si>
  <si>
    <t>Vacation/Travel</t>
  </si>
  <si>
    <t>MONTHLY HOUSEHOLD BUDGET</t>
  </si>
  <si>
    <t>Refunds</t>
  </si>
  <si>
    <t>Car Replacement Fee</t>
  </si>
  <si>
    <t>Non-Deductible Expense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</si>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</sst>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48"/>
      <color theme="5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1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249977111117893"/>
      </top>
      <bottom/>
      <diagonal/>
    </border>
    <border>
      <left/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4" fontId="7" fillId="2" borderId="2" xfId="1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indent="1"/>
    </xf>
    <xf numFmtId="4" fontId="7" fillId="5" borderId="8" xfId="0" applyNumberFormat="1" applyFont="1" applyFill="1" applyBorder="1" applyAlignment="1">
      <alignment horizontal="center" vertical="center"/>
    </xf>
    <xf numFmtId="43" fontId="7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40" fontId="6" fillId="2" borderId="4" xfId="2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0" fontId="6" fillId="2" borderId="5" xfId="2" applyNumberFormat="1" applyFont="1" applyFill="1" applyBorder="1" applyAlignment="1">
      <alignment horizontal="center" vertical="center"/>
    </xf>
    <xf numFmtId="40" fontId="6" fillId="5" borderId="8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indent="1"/>
    </xf>
    <xf numFmtId="43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7" fillId="3" borderId="1" xfId="0" applyFont="1" applyFill="1" applyBorder="1" applyAlignment="1">
      <alignment horizontal="left" vertical="center" indent="1"/>
    </xf>
    <xf numFmtId="4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indent="1"/>
    </xf>
    <xf numFmtId="0" fontId="3" fillId="0" borderId="0" xfId="0" applyFont="1"/>
    <xf numFmtId="0" fontId="7" fillId="2" borderId="0" xfId="0" applyFont="1" applyFill="1" applyAlignment="1">
      <alignment horizontal="left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 customBuiltin="1"/>
  </cellStyles>
  <dxfs count="2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alignment horizontal="lef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border>
        <top style="thick">
          <color theme="5" tint="-0.24994659260841701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249"/>
      <tableStyleElement type="headerRow" dxfId="248"/>
      <tableStyleElement type="totalRow" dxfId="247"/>
      <tableStyleElement type="firstColumn" dxfId="246"/>
      <tableStyleElement type="lastColumn" dxfId="245"/>
    </tableStyle>
    <tableStyle name="V42_IncomeTable" pivot="0" count="5" xr9:uid="{00000000-0011-0000-FFFF-FFFF01000000}">
      <tableStyleElement type="wholeTable" dxfId="244"/>
      <tableStyleElement type="headerRow" dxfId="243"/>
      <tableStyleElement type="totalRow" dxfId="242"/>
      <tableStyleElement type="firstColumn" dxfId="241"/>
      <tableStyleElement type="lastColumn" dxfId="2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9F528-BEC1-4283-BBB0-155BDDE25DFE}" name="Table22" displayName="Table22" ref="A3:D12" totalsRowCount="1" headerRowDxfId="235" dataDxfId="233" totalsRowDxfId="231" headerRowBorderDxfId="234" tableBorderDxfId="232" totalsRowBorderDxfId="230">
  <tableColumns count="4">
    <tableColumn id="1" xr3:uid="{D702661B-0731-420D-9D2B-BFBE86DCF29A}" name="INCOME" totalsRowFunction="custom" dataDxfId="229" totalsRowDxfId="228">
      <totalsRowFormula>"Total " &amp; Table22[[#Headers],[INCOME]]</totalsRowFormula>
    </tableColumn>
    <tableColumn id="2" xr3:uid="{D0C78909-9121-478F-97ED-D21385E20875}" name="Budget" totalsRowFunction="custom" dataDxfId="227" totalsRowDxfId="226" dataCellStyle="Comma">
      <totalsRowFormula>SUBTOTAL(9,Table22[Budget])</totalsRowFormula>
    </tableColumn>
    <tableColumn id="3" xr3:uid="{A58F6377-0AEF-47CE-8D67-FE1706B7C83B}" name="Actual" totalsRowFunction="custom" dataDxfId="225" totalsRowDxfId="224" dataCellStyle="Comma">
      <totalsRowFormula>SUBTOTAL(9,Table22[Actual])</totalsRowFormula>
    </tableColumn>
    <tableColumn id="4" xr3:uid="{EC8D707F-C116-4F37-AE42-FC9FBF66908A}" name="Difference" totalsRowFunction="custom" dataDxfId="223" totalsRowDxfId="222" dataCellStyle="Comma">
      <calculatedColumnFormula>C4-B4</calculatedColumnFormula>
      <totalsRowFormula>SUBTOTAL(9,Table22[Difference])</totalsRowFormula>
    </tableColumn>
  </tableColumns>
  <tableStyleInfo name="V42_IncomeTable"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59D7994-AF72-4623-8789-D302DF6E4082}" name="Table1428" displayName="Table1428" ref="F73:I82" totalsRowShown="0" headerRowDxfId="110" dataDxfId="108" totalsRowDxfId="106" headerRowBorderDxfId="109" tableBorderDxfId="107">
  <tableColumns count="4">
    <tableColumn id="1" xr3:uid="{C4EAB1EC-9DD4-4307-93AC-EA189B37495B}" name="MISCELLANEOUS" dataDxfId="105" totalsRowDxfId="104"/>
    <tableColumn id="2" xr3:uid="{55BE296C-69A0-43CD-AA9A-E80977792F36}" name="Budget" dataDxfId="103" totalsRowDxfId="102" dataCellStyle="Comma"/>
    <tableColumn id="3" xr3:uid="{C31FD670-82A5-449A-B818-F0C12E5C2648}" name="Actual" dataDxfId="101" totalsRowDxfId="100" dataCellStyle="Comma"/>
    <tableColumn id="4" xr3:uid="{E649B701-91F2-4DD5-A1D4-4D5F0B6FA70B}" name="Difference" dataDxfId="99" totalsRowDxfId="98" dataCellStyle="Comma">
      <calculatedColumnFormula>G74-H74</calculatedColumnFormula>
    </tableColumn>
  </tableColumns>
  <tableStyleInfo name="V42_ExpenseTable" showFirstColumn="0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8ACDC11-6054-4EB8-A66F-2E0991353F2C}" name="Table1529" displayName="Table1529" ref="A64:D70" totalsRowCount="1" headerRowDxfId="97" dataDxfId="95" totalsRowDxfId="93" headerRowBorderDxfId="96" tableBorderDxfId="94" totalsRowBorderDxfId="92">
  <tableColumns count="4">
    <tableColumn id="1" xr3:uid="{43248751-35F0-46BE-9213-15C5FC79AC7B}" name="HEALTH" totalsRowFunction="custom" dataDxfId="91" totalsRowDxfId="90">
      <totalsRowFormula>"Total " &amp; Table1529[[#Headers],[HEALTH]]</totalsRowFormula>
    </tableColumn>
    <tableColumn id="2" xr3:uid="{92C8A3C0-E189-47A0-AECE-D3A5A5CB0D89}" name="Budget" totalsRowFunction="custom" dataDxfId="89" totalsRowDxfId="88" dataCellStyle="Comma">
      <totalsRowFormula>SUBTOTAL(9,Table1529[Budget])</totalsRowFormula>
    </tableColumn>
    <tableColumn id="3" xr3:uid="{D3AFAE74-A968-442C-A896-FD8CD1FD33CA}" name="Actual" totalsRowFunction="custom" dataDxfId="87" totalsRowDxfId="86" dataCellStyle="Comma">
      <totalsRowFormula>SUBTOTAL(9,Table1529[Actual])</totalsRowFormula>
    </tableColumn>
    <tableColumn id="4" xr3:uid="{64C926E1-CDC5-44EB-9ECD-0447F17B6F12}" name="Difference" totalsRowFunction="custom" dataDxfId="85" totalsRowDxfId="84" dataCellStyle="Comma">
      <calculatedColumnFormula>B65-C65</calculatedColumnFormula>
      <totalsRowFormula>SUBTOTAL(9,Table1529[Difference])</totalsRowFormula>
    </tableColumn>
  </tableColumns>
  <tableStyleInfo name="V42_ExpenseTable" showFirstColumn="0" showLastColumn="1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75D02EC-7D5A-40BD-A5D2-E39C92039512}" name="Table1630" displayName="Table1630" ref="A72:D78" totalsRowCount="1" headerRowDxfId="83" dataDxfId="81" totalsRowDxfId="79" headerRowBorderDxfId="82" tableBorderDxfId="80" totalsRowBorderDxfId="78">
  <tableColumns count="4">
    <tableColumn id="1" xr3:uid="{8144B54D-EA23-4739-82B8-75EB8FAB9F6A}" name="INSURANCE" totalsRowFunction="custom" dataDxfId="77" totalsRowDxfId="76">
      <totalsRowFormula>"Total " &amp; Table1630[[#Headers],[INSURANCE]]</totalsRowFormula>
    </tableColumn>
    <tableColumn id="2" xr3:uid="{E17A4B13-1542-4BA2-BBD8-642A9A2562C6}" name="Budget" totalsRowFunction="custom" dataDxfId="75" totalsRowDxfId="74" dataCellStyle="Comma">
      <totalsRowFormula>SUBTOTAL(9,Table1630[Budget])</totalsRowFormula>
    </tableColumn>
    <tableColumn id="3" xr3:uid="{D9582AB6-3E2C-41D1-9908-7124E2C99A86}" name="Actual" totalsRowFunction="custom" dataDxfId="73" totalsRowDxfId="72" dataCellStyle="Comma">
      <totalsRowFormula>SUBTOTAL(9,Table1630[Actual])</totalsRowFormula>
    </tableColumn>
    <tableColumn id="4" xr3:uid="{DC047A39-6AEC-44FD-828C-DF47D15421AD}" name="Difference" totalsRowFunction="custom" dataDxfId="71" totalsRowDxfId="70" dataCellStyle="Comma">
      <calculatedColumnFormula>B73-C73</calculatedColumnFormula>
      <totalsRowFormula>SUBTOTAL(9,Table1630[Difference])</totalsRowFormula>
    </tableColumn>
  </tableColumns>
  <tableStyleInfo name="V42_ExpenseTable" showFirstColumn="0" showLastColumn="1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20E4B5F-CAE1-4D13-BA6E-5F4DFFA8EB25}" name="Table1731" displayName="Table1731" ref="A80:D84" totalsRowCount="1" headerRowDxfId="69" dataDxfId="67" totalsRowDxfId="65" headerRowBorderDxfId="68" tableBorderDxfId="66" totalsRowBorderDxfId="64">
  <tableColumns count="4">
    <tableColumn id="1" xr3:uid="{E7AAB25B-FC80-4579-B867-6809DB5F6062}" name="EDUCATION" totalsRowFunction="custom" dataDxfId="63" totalsRowDxfId="62">
      <totalsRowFormula>"Total " &amp; Table1731[[#Headers],[EDUCATION]]</totalsRowFormula>
    </tableColumn>
    <tableColumn id="2" xr3:uid="{12300AF0-60A3-4727-9965-5EEC70B94B76}" name="Budget" totalsRowFunction="custom" dataDxfId="61" totalsRowDxfId="60">
      <totalsRowFormula>SUBTOTAL(9,Table1731[Budget])</totalsRowFormula>
    </tableColumn>
    <tableColumn id="3" xr3:uid="{A51E599F-F5A2-457B-AD92-254945DB6C18}" name="Actual" totalsRowFunction="custom" dataDxfId="59" totalsRowDxfId="58">
      <totalsRowFormula>SUBTOTAL(9,Table1731[Actual])</totalsRowFormula>
    </tableColumn>
    <tableColumn id="4" xr3:uid="{D76BA781-B86D-44CE-BB6B-F8B89CC60A16}" name="Difference" totalsRowFunction="custom" dataDxfId="57" totalsRowDxfId="56">
      <calculatedColumnFormula>B81-C81</calculatedColumnFormula>
      <totalsRowFormula>SUBTOTAL(9,Table1731[Difference])</totalsRowFormula>
    </tableColumn>
  </tableColumns>
  <tableStyleInfo name="V42_ExpenseTable" showFirstColumn="0" showLastColumn="1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1AE397D-0D4D-4E5C-B8D7-841F34CB508C}" name="Table1832" displayName="Table1832" ref="A86:D91" totalsRowCount="1" headerRowDxfId="55" dataDxfId="53" totalsRowDxfId="51" headerRowBorderDxfId="54" tableBorderDxfId="52" totalsRowBorderDxfId="50">
  <tableColumns count="4">
    <tableColumn id="1" xr3:uid="{40C42493-5ABD-4BBF-873A-924C8330219B}" name="CHARITY/GIFTS" totalsRowFunction="custom" dataDxfId="49" totalsRowDxfId="48">
      <totalsRowFormula>"Total " &amp; Table1832[[#Headers],[CHARITY/GIFTS]]</totalsRowFormula>
    </tableColumn>
    <tableColumn id="2" xr3:uid="{24A235E3-FF76-456F-90AD-3886454FAD0F}" name="Budget" totalsRowFunction="custom" dataDxfId="47" totalsRowDxfId="46">
      <totalsRowFormula>SUBTOTAL(9,Table1832[Budget])</totalsRowFormula>
    </tableColumn>
    <tableColumn id="3" xr3:uid="{07A80431-1798-4424-8E22-E1E7D2890432}" name="Actual" totalsRowFunction="custom" dataDxfId="45" totalsRowDxfId="44">
      <totalsRowFormula>SUBTOTAL(9,Table1832[Actual])</totalsRowFormula>
    </tableColumn>
    <tableColumn id="4" xr3:uid="{16A1D58B-1A42-4963-9B87-E36365CDE95A}" name="Difference" totalsRowFunction="custom" dataDxfId="43" totalsRowDxfId="42" dataCellStyle="Comma">
      <calculatedColumnFormula>B87-C87</calculatedColumnFormula>
      <totalsRowFormula>SUBTOTAL(9,Table1832[Difference])</totalsRowFormula>
    </tableColumn>
  </tableColumns>
  <tableStyleInfo name="V42_ExpenseTable" showFirstColumn="0" showLastColumn="1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62D7D66-3094-42E8-9BD3-497AB7DFF1CC}" name="Table1933" displayName="Table1933" ref="A57:D62" totalsRowCount="1" headerRowDxfId="41" dataDxfId="39" totalsRowDxfId="37" headerRowBorderDxfId="40" tableBorderDxfId="38" totalsRowBorderDxfId="36">
  <tableColumns count="4">
    <tableColumn id="1" xr3:uid="{AF277D07-405A-44EA-89E7-3AB915BC8624}" name="TRANSPORTATION" totalsRowFunction="custom" dataDxfId="35" totalsRowDxfId="34">
      <totalsRowFormula>"Total " &amp; Table1933[[#Headers],[TRANSPORTATION]]</totalsRowFormula>
    </tableColumn>
    <tableColumn id="2" xr3:uid="{50828D13-BC18-437F-B308-CCA75AFCA4AC}" name="Budget" totalsRowFunction="custom" dataDxfId="33" totalsRowDxfId="32" dataCellStyle="Comma">
      <totalsRowFormula>SUBTOTAL(9,Table1933[Budget])</totalsRowFormula>
    </tableColumn>
    <tableColumn id="3" xr3:uid="{154EE150-DA43-43F3-95F1-E6009DB854F7}" name="Actual" totalsRowFunction="custom" dataDxfId="31" totalsRowDxfId="30" dataCellStyle="Comma">
      <totalsRowFormula>SUBTOTAL(9,Table1933[Actual])</totalsRowFormula>
    </tableColumn>
    <tableColumn id="4" xr3:uid="{116331CA-B58B-43A1-9EB1-586DFDA2475A}" name="Difference" totalsRowFunction="custom" dataDxfId="29" totalsRowDxfId="28" dataCellStyle="Comma">
      <calculatedColumnFormula>B58-C58</calculatedColumnFormula>
      <totalsRowFormula>SUBTOTAL(9,Table1933[Difference])</totalsRowFormula>
    </tableColumn>
  </tableColumns>
  <tableStyleInfo name="V42_ExpenseTable" showFirstColumn="0" showLastColumn="1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D765DA3-B0E6-4C66-8E5A-FCF55B92F5A3}" name="Table2034" displayName="Table2034" ref="A32:D43" totalsRowCount="1" headerRowDxfId="27" dataDxfId="25" totalsRowDxfId="23" headerRowBorderDxfId="26" tableBorderDxfId="24" totalsRowBorderDxfId="22">
  <tableColumns count="4">
    <tableColumn id="1" xr3:uid="{989BC4CE-3AFF-4DC8-998E-743162F32B79}" name="DAILY LIVING" totalsRowFunction="custom" dataDxfId="21" totalsRowDxfId="20">
      <totalsRowFormula>"Total " &amp; Table2034[[#Headers],[DAILY LIVING]]</totalsRowFormula>
    </tableColumn>
    <tableColumn id="2" xr3:uid="{67D1DF0F-EC94-4D9B-8F45-BDAC5B5EBF29}" name="Budget" totalsRowFunction="custom" dataDxfId="19" totalsRowDxfId="18" dataCellStyle="Comma">
      <totalsRowFormula>SUBTOTAL(9,Table2034[Budget])</totalsRowFormula>
    </tableColumn>
    <tableColumn id="3" xr3:uid="{4FA0A47F-76C4-41F6-B7C4-D424DA822D75}" name="Actual" totalsRowFunction="custom" dataDxfId="17" totalsRowDxfId="16" dataCellStyle="Comma">
      <totalsRowFormula>SUBTOTAL(9,Table2034[Actual])</totalsRowFormula>
    </tableColumn>
    <tableColumn id="4" xr3:uid="{3EB7450B-2FBF-4678-8A58-FD957E002E2C}" name="Difference" totalsRowFunction="custom" dataDxfId="15" totalsRowDxfId="14" dataCellStyle="Comma">
      <calculatedColumnFormula>B33-C33</calculatedColumnFormula>
      <totalsRowFormula>SUBTOTAL(9,Table2034[Difference])</totalsRowFormula>
    </tableColumn>
  </tableColumns>
  <tableStyleInfo name="V42_ExpenseTable" showFirstColumn="0" showLastColumn="1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0F3B12C-C9F8-41FE-BAA3-9AFBDCAC163E}" name="Table2135" displayName="Table2135" ref="A46:D55" totalsRowCount="1" headerRowDxfId="13" dataDxfId="11" totalsRowDxfId="9" headerRowBorderDxfId="12" tableBorderDxfId="10" totalsRowBorderDxfId="8">
  <tableColumns count="4">
    <tableColumn id="1" xr3:uid="{7F2F59D8-BE3D-45B5-BD88-0AEA9D44C948}" name="CHILDREN" totalsRowFunction="custom" dataDxfId="7" totalsRowDxfId="6">
      <totalsRowFormula>"Total " &amp; Table2135[[#Headers],[CHILDREN]]</totalsRowFormula>
    </tableColumn>
    <tableColumn id="2" xr3:uid="{BC496CDB-02AC-4649-A23F-F580D214BB40}" name="Budget" totalsRowFunction="custom" dataDxfId="5" totalsRowDxfId="4" dataCellStyle="Comma">
      <totalsRowFormula>SUBTOTAL(9,Table2135[Budget])</totalsRowFormula>
    </tableColumn>
    <tableColumn id="3" xr3:uid="{7AAA46FF-3726-4073-B39B-DD32CF89EF6D}" name="Actual" totalsRowFunction="custom" dataDxfId="3" totalsRowDxfId="2" dataCellStyle="Comma">
      <totalsRowFormula>SUBTOTAL(9,Table2135[Actual])</totalsRowFormula>
    </tableColumn>
    <tableColumn id="4" xr3:uid="{99D36322-EE69-4ECC-9DF1-DDFA65C62071}" name="Difference" totalsRowFunction="custom" dataDxfId="1" totalsRowDxfId="0" dataCellStyle="Comma">
      <calculatedColumnFormula>B47-C47</calculatedColumnFormula>
      <totalsRowFormula>SUBTOTAL(9,Table2135[Difference])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63DBCD-8DC1-4F71-9C1B-A10D56971C27}" name="Table54" displayName="Table54" ref="A14:D31" totalsRowCount="1" headerRowDxfId="221" dataDxfId="219" totalsRowDxfId="217" headerRowBorderDxfId="220" tableBorderDxfId="218" totalsRowBorderDxfId="216">
  <tableColumns count="4">
    <tableColumn id="1" xr3:uid="{5752BE48-8095-49A8-8FDC-F11BB06955F8}" name="HOME EXPENSES" totalsRowFunction="custom" dataDxfId="215" totalsRowDxfId="214">
      <totalsRowFormula>"Total " &amp; Table54[[#Headers],[HOME EXPENSES]]</totalsRowFormula>
    </tableColumn>
    <tableColumn id="2" xr3:uid="{E648A718-E7D0-4B35-9022-2E7982BD564C}" name="Budget" totalsRowFunction="custom" dataDxfId="213" totalsRowDxfId="212" dataCellStyle="Comma">
      <totalsRowFormula>SUBTOTAL(9,Table54[Budget])</totalsRowFormula>
    </tableColumn>
    <tableColumn id="3" xr3:uid="{49B8B5A7-2AC1-430B-9D31-4D171A5E3ABC}" name="Actual" totalsRowFunction="custom" dataDxfId="211" totalsRowDxfId="210" dataCellStyle="Comma">
      <totalsRowFormula>SUBTOTAL(9,Table54[Actual])</totalsRowFormula>
    </tableColumn>
    <tableColumn id="4" xr3:uid="{8C218034-691E-41F0-882E-4150DA7BEC05}" name="Difference" totalsRowFunction="custom" dataDxfId="209" totalsRowDxfId="208" dataCellStyle="Comma">
      <calculatedColumnFormula>B15-C15</calculatedColumnFormula>
      <totalsRowFormula>SUBTOTAL(9,Table54[Difference])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CE09E2C-0985-4768-A82B-E7E7F3AA3AE9}" name="Table65" displayName="Table65" ref="F14:I22" totalsRowCount="1" headerRowDxfId="207" dataDxfId="205" totalsRowDxfId="203" headerRowBorderDxfId="206" tableBorderDxfId="204" totalsRowBorderDxfId="202">
  <tableColumns count="4">
    <tableColumn id="1" xr3:uid="{2A6C9EA0-97A5-4B3A-9A78-BDC65450A5CE}" name="SAVINGS" totalsRowFunction="custom" dataDxfId="201" totalsRowDxfId="200">
      <totalsRowFormula>"Total " &amp; Table65[[#Headers],[SAVINGS]]</totalsRowFormula>
    </tableColumn>
    <tableColumn id="2" xr3:uid="{67EA0A56-67FA-4FD3-84AC-6BFFC33B1E88}" name="Budget" totalsRowFunction="custom" dataDxfId="199" totalsRowDxfId="198" dataCellStyle="Comma">
      <totalsRowFormula>SUBTOTAL(9,Table65[Budget])</totalsRowFormula>
    </tableColumn>
    <tableColumn id="3" xr3:uid="{7B11E67B-516C-4447-BFBB-6F856B1EB5BC}" name="Actual" totalsRowFunction="custom" dataDxfId="197" totalsRowDxfId="196" dataCellStyle="Comma">
      <totalsRowFormula>SUBTOTAL(9,Table65[Actual])</totalsRowFormula>
    </tableColumn>
    <tableColumn id="4" xr3:uid="{4BBA868D-FF7D-4F04-A317-DD9AF1982CD0}" name="Difference" totalsRowFunction="custom" dataDxfId="195" totalsRowDxfId="194" dataCellStyle="Comma">
      <calculatedColumnFormula>G15-H15</calculatedColumnFormula>
      <totalsRowFormula>SUBTOTAL(9,Table65[Difference])</totalsRowFormula>
    </tableColumn>
  </tableColumns>
  <tableStyleInfo name="V42_ExpenseTable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ED8A8AC-74B4-43C0-B9CE-38B8AF77A5AC}" name="Table710" displayName="Table710" ref="F24:I31" totalsRowCount="1" headerRowDxfId="193" dataDxfId="191" totalsRowDxfId="189" headerRowBorderDxfId="192" tableBorderDxfId="190" totalsRowBorderDxfId="188">
  <tableColumns count="4">
    <tableColumn id="1" xr3:uid="{A3FE8424-7A16-4377-81BE-4D709E2C5D98}" name="OBLIGATIONS" totalsRowFunction="custom" dataDxfId="187" totalsRowDxfId="186">
      <totalsRowFormula>"Total " &amp; Table710[[#Headers],[OBLIGATIONS]]</totalsRowFormula>
    </tableColumn>
    <tableColumn id="2" xr3:uid="{9150359B-BB73-43E3-924E-2D7AADD5E0C4}" name="Budget" totalsRowFunction="custom" dataDxfId="185" totalsRowDxfId="184" dataCellStyle="Comma">
      <totalsRowFormula>SUBTOTAL(9,Table710[Budget])</totalsRowFormula>
    </tableColumn>
    <tableColumn id="3" xr3:uid="{A350F500-FA60-4AEB-9DBF-50273E6DD028}" name="Actual" totalsRowFunction="custom" dataDxfId="183" totalsRowDxfId="182" dataCellStyle="Comma">
      <totalsRowFormula>SUBTOTAL(9,Table710[Actual])</totalsRowFormula>
    </tableColumn>
    <tableColumn id="4" xr3:uid="{35D45171-495C-47D4-94F7-D73662179475}" name="Difference" totalsRowFunction="custom" dataDxfId="181" totalsRowDxfId="180" dataCellStyle="Comma">
      <calculatedColumnFormula>G25-H25</calculatedColumnFormula>
      <totalsRowFormula>SUBTOTAL(9,Table710[Difference])</totalsRowFormula>
    </tableColumn>
  </tableColumns>
  <tableStyleInfo name="V42_ExpenseTable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85671E9-81AA-4F96-B061-EBE4DF60E745}" name="Table823" displayName="Table823" ref="F32:I38" totalsRowCount="1" headerRowDxfId="179" dataDxfId="177" totalsRowDxfId="175" headerRowBorderDxfId="178" tableBorderDxfId="176" totalsRowBorderDxfId="174">
  <tableColumns count="4">
    <tableColumn id="1" xr3:uid="{FFA24A4D-CE3E-4124-8468-9761866C1B18}" name="BUSINESS EXPENSE" totalsRowFunction="custom" dataDxfId="173" totalsRowDxfId="172">
      <totalsRowFormula>"Total " &amp; Table823[[#Headers],[BUSINESS EXPENSE]]</totalsRowFormula>
    </tableColumn>
    <tableColumn id="2" xr3:uid="{E94A4E38-1EC2-44CB-9918-3C9CD8386194}" name="Budget" totalsRowFunction="custom" dataDxfId="171" totalsRowDxfId="170">
      <totalsRowFormula>SUBTOTAL(9,Table823[Budget])</totalsRowFormula>
    </tableColumn>
    <tableColumn id="3" xr3:uid="{B65B31D9-7068-4829-86F3-3B15DC59F603}" name="Actual" totalsRowFunction="custom" dataDxfId="169" totalsRowDxfId="168">
      <totalsRowFormula>SUBTOTAL(9,Table823[Actual])</totalsRowFormula>
    </tableColumn>
    <tableColumn id="4" xr3:uid="{0FF654F1-E28B-414A-84C2-319068C5E653}" name="Difference" totalsRowFunction="custom" dataDxfId="167" totalsRowDxfId="166" dataCellStyle="Comma">
      <calculatedColumnFormula>G33-H33</calculatedColumnFormula>
      <totalsRowFormula>SUBTOTAL(9,Table823[Difference])</totalsRowFormula>
    </tableColumn>
  </tableColumns>
  <tableStyleInfo name="V42_ExpenseTable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D1FB501-A7DE-4D8E-B6DC-2F997DF6D8B1}" name="Table1024" displayName="Table1024" ref="F40:I52" totalsRowCount="1" headerRowDxfId="165" dataDxfId="163" totalsRowDxfId="162" headerRowBorderDxfId="164" totalsRowBorderDxfId="161">
  <tableColumns count="4">
    <tableColumn id="1" xr3:uid="{8B8F1D1A-0BF6-4F95-AC3E-EAE9DAF9C04F}" name="ENTERTAINMENT" totalsRowFunction="custom" dataDxfId="160" totalsRowDxfId="159">
      <totalsRowFormula>"Total " &amp; Table1024[[#Headers],[ENTERTAINMENT]]</totalsRowFormula>
    </tableColumn>
    <tableColumn id="2" xr3:uid="{666C2DC0-594D-4866-991F-B901D6308CE1}" name="Budget" totalsRowFunction="custom" dataDxfId="158" totalsRowDxfId="157" dataCellStyle="Comma">
      <totalsRowFormula>SUBTOTAL(9,Table1024[Budget])</totalsRowFormula>
    </tableColumn>
    <tableColumn id="3" xr3:uid="{F657D09C-D7CF-42D5-870D-C6F05CAC9F74}" name="Actual" totalsRowFunction="custom" dataDxfId="156" totalsRowDxfId="155" dataCellStyle="Comma">
      <totalsRowFormula>SUBTOTAL(9,Table1024[Actual])</totalsRowFormula>
    </tableColumn>
    <tableColumn id="4" xr3:uid="{8DA59B2D-3825-405B-9321-C46A22332787}" name="Difference" totalsRowFunction="custom" dataDxfId="154" totalsRowDxfId="153" dataCellStyle="Comma">
      <calculatedColumnFormula>G41-H41</calculatedColumnFormula>
      <totalsRowFormula>SUBTOTAL(9,Table1024[Difference])</totalsRowFormula>
    </tableColumn>
  </tableColumns>
  <tableStyleInfo name="V42_ExpenseTable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26A7A01-CFC0-499B-B4F7-191D6750D9FA}" name="Table1125" displayName="Table1125" ref="F54:I58" totalsRowCount="1" headerRowDxfId="152" dataDxfId="150" totalsRowDxfId="148" headerRowBorderDxfId="151" tableBorderDxfId="149" totalsRowBorderDxfId="147">
  <tableColumns count="4">
    <tableColumn id="1" xr3:uid="{B2350C9C-6713-4B9D-A38D-D26BB9BAF08A}" name="PETS" totalsRowFunction="custom" dataDxfId="146" totalsRowDxfId="145">
      <totalsRowFormula>"Total " &amp; Table1125[[#Headers],[PETS]]</totalsRowFormula>
    </tableColumn>
    <tableColumn id="2" xr3:uid="{46FA2F53-ADD0-4E1E-B70F-678D02AF3794}" name="Budget" totalsRowFunction="custom" dataDxfId="144" totalsRowDxfId="143">
      <totalsRowFormula>SUBTOTAL(9,Table1125[Budget])</totalsRowFormula>
    </tableColumn>
    <tableColumn id="3" xr3:uid="{A4BC4F4B-F983-4349-B5E1-3F724CEDB8B3}" name="Actual" totalsRowFunction="custom" dataDxfId="142" totalsRowDxfId="141">
      <totalsRowFormula>SUBTOTAL(9,Table1125[Actual])</totalsRowFormula>
    </tableColumn>
    <tableColumn id="4" xr3:uid="{585C584A-6E31-4CAB-B44B-E45BF0E4B21D}" name="Difference" totalsRowFunction="custom" dataDxfId="140" totalsRowDxfId="139" dataCellStyle="Comma">
      <calculatedColumnFormula>G55-H55</calculatedColumnFormula>
      <totalsRowFormula>SUBTOTAL(9,Table1125[Difference])</totalsRowFormula>
    </tableColumn>
  </tableColumns>
  <tableStyleInfo name="V42_ExpenseTable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D0832ED-3583-4A3D-8911-20BD3F019CD5}" name="Table1226" displayName="Table1226" ref="F60:I62" totalsRowCount="1" headerRowDxfId="138" dataDxfId="136" totalsRowDxfId="134" headerRowBorderDxfId="137" tableBorderDxfId="135" totalsRowBorderDxfId="133">
  <tableColumns count="4">
    <tableColumn id="1" xr3:uid="{22D388F8-DF68-4530-9D5B-642EAEF9373C}" name="SUBSCRIPTIONS" totalsRowFunction="custom" dataDxfId="132" totalsRowDxfId="131">
      <totalsRowFormula>"Total " &amp; Table1226[[#Headers],[SUBSCRIPTIONS]]</totalsRowFormula>
    </tableColumn>
    <tableColumn id="2" xr3:uid="{9BEBA693-762D-40AA-8277-80A5E4813043}" name="Budget" totalsRowFunction="custom" dataDxfId="130" totalsRowDxfId="129" dataCellStyle="Comma">
      <totalsRowFormula>SUBTOTAL(9,Table1226[Budget])</totalsRowFormula>
    </tableColumn>
    <tableColumn id="3" xr3:uid="{98A79F28-102A-4F28-81F1-CA558AADC0AC}" name="Actual" totalsRowFunction="custom" dataDxfId="128" totalsRowDxfId="127" dataCellStyle="Comma">
      <totalsRowFormula>SUBTOTAL(9,Table1226[Actual])</totalsRowFormula>
    </tableColumn>
    <tableColumn id="4" xr3:uid="{7E426518-FA99-4B13-8B3C-DB48325C8272}" name="Difference" totalsRowFunction="custom" dataDxfId="126" totalsRowDxfId="125" dataCellStyle="Comma">
      <calculatedColumnFormula>G61-H61</calculatedColumnFormula>
      <totalsRowFormula>SUBTOTAL(9,Table1226[Difference])</totalsRowFormula>
    </tableColumn>
  </tableColumns>
  <tableStyleInfo name="V42_ExpenseTable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92E74B2-F2CA-47D8-A344-5A07BD673EB9}" name="Table1327" displayName="Table1327" ref="F64:I71" totalsRowCount="1" headerRowDxfId="124" dataDxfId="122" totalsRowDxfId="120" headerRowBorderDxfId="123" tableBorderDxfId="121" totalsRowBorderDxfId="119">
  <tableColumns count="4">
    <tableColumn id="1" xr3:uid="{0DD45919-EE9B-4790-92E4-AEDDD56A47F4}" name="VACATION" totalsRowFunction="custom" dataDxfId="118" totalsRowDxfId="117">
      <totalsRowFormula>"Total " &amp; Table1327[[#Headers],[VACATION]]</totalsRowFormula>
    </tableColumn>
    <tableColumn id="2" xr3:uid="{B7B6B76D-5E32-479E-9E13-B3D3C25A8C1F}" name="Budget" totalsRowFunction="custom" dataDxfId="116" totalsRowDxfId="115" dataCellStyle="Comma">
      <totalsRowFormula>SUBTOTAL(9,Table1327[Budget])</totalsRowFormula>
    </tableColumn>
    <tableColumn id="3" xr3:uid="{1E9A9AF2-ABB5-4543-A453-822FAB26DFFA}" name="Actual" totalsRowFunction="custom" dataDxfId="114" totalsRowDxfId="113" dataCellStyle="Comma">
      <totalsRowFormula>SUBTOTAL(9,Table1327[Actual])</totalsRowFormula>
    </tableColumn>
    <tableColumn id="4" xr3:uid="{8F36CC42-8877-4858-B003-13EE7A593DB9}" name="Difference" totalsRowFunction="custom" dataDxfId="112" totalsRowDxfId="111" dataCellStyle="Comma">
      <calculatedColumnFormula>G65-H65</calculatedColumnFormula>
      <totalsRowFormula>SUBTOTAL(9,Table1327[Difference])</totalsRow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9AD9-B2E0-4A03-890E-36A10FC15322}">
  <dimension ref="A1:AF93"/>
  <sheetViews>
    <sheetView tabSelected="1" view="pageBreakPreview" zoomScale="60" zoomScaleNormal="60" workbookViewId="0">
      <selection activeCell="L6" sqref="L6"/>
    </sheetView>
  </sheetViews>
  <sheetFormatPr defaultRowHeight="16.5" x14ac:dyDescent="0.3"/>
  <cols>
    <col min="1" max="1" width="29" style="9" customWidth="1"/>
    <col min="2" max="4" width="13.625" style="1" customWidth="1"/>
    <col min="5" max="5" width="6.875" style="1" customWidth="1"/>
    <col min="6" max="6" width="27.75" style="14" customWidth="1"/>
    <col min="7" max="9" width="13.625" style="1" customWidth="1"/>
    <col min="10" max="16384" width="9" style="1"/>
  </cols>
  <sheetData>
    <row r="1" spans="1:32" ht="65.099999999999994" customHeight="1" thickBot="1" x14ac:dyDescent="0.35">
      <c r="A1" s="56" t="s">
        <v>104</v>
      </c>
      <c r="B1" s="57"/>
      <c r="C1" s="57"/>
      <c r="D1" s="57"/>
      <c r="E1" s="57"/>
      <c r="F1" s="57"/>
      <c r="G1" s="57"/>
      <c r="H1" s="57"/>
      <c r="I1" s="58"/>
    </row>
    <row r="2" spans="1:32" x14ac:dyDescent="0.3">
      <c r="A2" s="11"/>
      <c r="B2" s="2"/>
      <c r="C2" s="2"/>
      <c r="D2" s="2"/>
      <c r="E2" s="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7" customFormat="1" ht="35.1" customHeight="1" x14ac:dyDescent="0.2">
      <c r="A3" s="21" t="s">
        <v>5</v>
      </c>
      <c r="B3" s="22" t="s">
        <v>93</v>
      </c>
      <c r="C3" s="23" t="s">
        <v>4</v>
      </c>
      <c r="D3" s="23" t="s">
        <v>77</v>
      </c>
      <c r="E3" s="24"/>
      <c r="F3" s="25" t="s">
        <v>94</v>
      </c>
      <c r="G3" s="26" t="s">
        <v>93</v>
      </c>
      <c r="H3" s="26" t="s">
        <v>4</v>
      </c>
      <c r="I3" s="26" t="s">
        <v>77</v>
      </c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5.1" customHeight="1" x14ac:dyDescent="0.3">
      <c r="A4" s="15" t="s">
        <v>15</v>
      </c>
      <c r="B4" s="16">
        <v>2000</v>
      </c>
      <c r="C4" s="16">
        <v>2000</v>
      </c>
      <c r="D4" s="27">
        <f t="shared" ref="D4:D10" si="0">C4-B4</f>
        <v>0</v>
      </c>
      <c r="E4" s="24"/>
      <c r="F4" s="15" t="s">
        <v>6</v>
      </c>
      <c r="G4" s="28"/>
      <c r="H4" s="28"/>
      <c r="I4" s="28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5.1" customHeight="1" x14ac:dyDescent="0.3">
      <c r="A5" s="15" t="s">
        <v>9</v>
      </c>
      <c r="B5" s="29"/>
      <c r="C5" s="29"/>
      <c r="D5" s="30">
        <f t="shared" si="0"/>
        <v>0</v>
      </c>
      <c r="E5" s="24"/>
      <c r="F5" s="15" t="s">
        <v>7</v>
      </c>
      <c r="G5" s="28"/>
      <c r="H5" s="28"/>
      <c r="I5" s="28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5.1" customHeight="1" x14ac:dyDescent="0.3">
      <c r="A6" s="15" t="s">
        <v>10</v>
      </c>
      <c r="B6" s="29"/>
      <c r="C6" s="29"/>
      <c r="D6" s="30">
        <f t="shared" si="0"/>
        <v>0</v>
      </c>
      <c r="E6" s="24"/>
      <c r="F6" s="15" t="s">
        <v>108</v>
      </c>
      <c r="G6" s="28"/>
      <c r="H6" s="28"/>
      <c r="I6" s="28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35.1" customHeight="1" x14ac:dyDescent="0.3">
      <c r="A7" s="15" t="s">
        <v>14</v>
      </c>
      <c r="B7" s="29"/>
      <c r="C7" s="29"/>
      <c r="D7" s="30">
        <f t="shared" si="0"/>
        <v>0</v>
      </c>
      <c r="E7" s="24"/>
      <c r="F7" s="15" t="s">
        <v>108</v>
      </c>
      <c r="G7" s="28"/>
      <c r="H7" s="28"/>
      <c r="I7" s="28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5.1" customHeight="1" x14ac:dyDescent="0.3">
      <c r="A8" s="15" t="s">
        <v>105</v>
      </c>
      <c r="B8" s="29"/>
      <c r="C8" s="29"/>
      <c r="D8" s="30">
        <f t="shared" si="0"/>
        <v>0</v>
      </c>
      <c r="E8" s="24"/>
      <c r="F8" s="15" t="s">
        <v>108</v>
      </c>
      <c r="G8" s="28"/>
      <c r="H8" s="28"/>
      <c r="I8" s="28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5.1" customHeight="1" x14ac:dyDescent="0.3">
      <c r="A9" s="15" t="s">
        <v>89</v>
      </c>
      <c r="B9" s="29"/>
      <c r="C9" s="29"/>
      <c r="D9" s="30">
        <f t="shared" si="0"/>
        <v>0</v>
      </c>
      <c r="E9" s="24"/>
      <c r="F9" s="15" t="s">
        <v>108</v>
      </c>
      <c r="G9" s="28"/>
      <c r="H9" s="28"/>
      <c r="I9" s="28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5.1" customHeight="1" x14ac:dyDescent="0.3">
      <c r="A10" s="15" t="s">
        <v>20</v>
      </c>
      <c r="B10" s="29"/>
      <c r="C10" s="29"/>
      <c r="D10" s="30">
        <f t="shared" si="0"/>
        <v>0</v>
      </c>
      <c r="E10" s="24"/>
      <c r="F10" s="15" t="s">
        <v>108</v>
      </c>
      <c r="G10" s="28"/>
      <c r="H10" s="28"/>
      <c r="I10" s="28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5.1" customHeight="1" thickBot="1" x14ac:dyDescent="0.35">
      <c r="A11" s="15" t="s">
        <v>20</v>
      </c>
      <c r="B11" s="31"/>
      <c r="C11" s="31"/>
      <c r="D11" s="32">
        <f>C11-B11</f>
        <v>0</v>
      </c>
      <c r="E11" s="24"/>
      <c r="F11" s="15" t="s">
        <v>108</v>
      </c>
      <c r="G11" s="33"/>
      <c r="H11" s="33"/>
      <c r="I11" s="33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5.1" customHeight="1" thickTop="1" x14ac:dyDescent="0.3">
      <c r="A12" s="17" t="str">
        <f>"Total " &amp; Table22[[#Headers],[INCOME]]</f>
        <v>Total INCOME</v>
      </c>
      <c r="B12" s="18">
        <f>SUBTOTAL(9,Table22[Budget])</f>
        <v>2000</v>
      </c>
      <c r="C12" s="18">
        <f>SUBTOTAL(9,Table22[Actual])</f>
        <v>2000</v>
      </c>
      <c r="D12" s="19">
        <f>SUBTOTAL(9,Table22[Difference])</f>
        <v>0</v>
      </c>
      <c r="E12" s="24"/>
      <c r="F12" s="20" t="s">
        <v>8</v>
      </c>
      <c r="G12" s="34"/>
      <c r="H12" s="34"/>
      <c r="I12" s="34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35.1" customHeight="1" x14ac:dyDescent="0.3">
      <c r="A13" s="35"/>
      <c r="B13" s="36"/>
      <c r="C13" s="36"/>
      <c r="D13" s="36"/>
      <c r="E13" s="24"/>
      <c r="F13" s="35"/>
      <c r="G13" s="36"/>
      <c r="H13" s="36"/>
      <c r="I13" s="36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s="7" customFormat="1" ht="35.1" customHeight="1" x14ac:dyDescent="0.2">
      <c r="A14" s="21" t="s">
        <v>17</v>
      </c>
      <c r="B14" s="22" t="s">
        <v>93</v>
      </c>
      <c r="C14" s="23" t="s">
        <v>4</v>
      </c>
      <c r="D14" s="23" t="s">
        <v>77</v>
      </c>
      <c r="E14" s="24"/>
      <c r="F14" s="21" t="s">
        <v>54</v>
      </c>
      <c r="G14" s="22" t="s">
        <v>93</v>
      </c>
      <c r="H14" s="23" t="s">
        <v>4</v>
      </c>
      <c r="I14" s="23" t="s">
        <v>77</v>
      </c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35.1" customHeight="1" x14ac:dyDescent="0.3">
      <c r="A15" s="15" t="s">
        <v>67</v>
      </c>
      <c r="B15" s="16">
        <v>1100</v>
      </c>
      <c r="C15" s="16">
        <v>1100</v>
      </c>
      <c r="D15" s="27">
        <f>B15-C15</f>
        <v>0</v>
      </c>
      <c r="E15" s="24"/>
      <c r="F15" s="15" t="s">
        <v>52</v>
      </c>
      <c r="G15" s="16"/>
      <c r="H15" s="16"/>
      <c r="I15" s="27">
        <f t="shared" ref="I15:I21" si="1">G15-H15</f>
        <v>0</v>
      </c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35.1" customHeight="1" x14ac:dyDescent="0.3">
      <c r="A16" s="15" t="s">
        <v>18</v>
      </c>
      <c r="B16" s="29">
        <v>50</v>
      </c>
      <c r="C16" s="29">
        <v>67</v>
      </c>
      <c r="D16" s="30">
        <f t="shared" ref="D16:D27" si="2">B16-C16</f>
        <v>-17</v>
      </c>
      <c r="E16" s="24"/>
      <c r="F16" s="15" t="s">
        <v>106</v>
      </c>
      <c r="G16" s="29"/>
      <c r="H16" s="29"/>
      <c r="I16" s="30">
        <f t="shared" si="1"/>
        <v>0</v>
      </c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35.1" customHeight="1" x14ac:dyDescent="0.3">
      <c r="A17" s="15" t="s">
        <v>66</v>
      </c>
      <c r="B17" s="29">
        <v>43</v>
      </c>
      <c r="C17" s="29">
        <v>52</v>
      </c>
      <c r="D17" s="30">
        <f t="shared" si="2"/>
        <v>-9</v>
      </c>
      <c r="E17" s="24"/>
      <c r="F17" s="15" t="s">
        <v>95</v>
      </c>
      <c r="G17" s="29"/>
      <c r="H17" s="29"/>
      <c r="I17" s="30">
        <f t="shared" si="1"/>
        <v>0</v>
      </c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35.1" customHeight="1" x14ac:dyDescent="0.3">
      <c r="A18" s="15" t="s">
        <v>65</v>
      </c>
      <c r="B18" s="29">
        <v>7</v>
      </c>
      <c r="C18" s="29">
        <v>7</v>
      </c>
      <c r="D18" s="30">
        <f t="shared" si="2"/>
        <v>0</v>
      </c>
      <c r="E18" s="24"/>
      <c r="F18" s="15" t="s">
        <v>53</v>
      </c>
      <c r="G18" s="29"/>
      <c r="H18" s="29"/>
      <c r="I18" s="30">
        <f t="shared" si="1"/>
        <v>0</v>
      </c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35.1" customHeight="1" x14ac:dyDescent="0.3">
      <c r="A19" s="15" t="s">
        <v>26</v>
      </c>
      <c r="B19" s="29">
        <v>25</v>
      </c>
      <c r="C19" s="29">
        <v>25</v>
      </c>
      <c r="D19" s="30">
        <f t="shared" si="2"/>
        <v>0</v>
      </c>
      <c r="E19" s="24"/>
      <c r="F19" s="15" t="s">
        <v>96</v>
      </c>
      <c r="G19" s="29"/>
      <c r="H19" s="29"/>
      <c r="I19" s="30">
        <f t="shared" si="1"/>
        <v>0</v>
      </c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35.1" customHeight="1" x14ac:dyDescent="0.3">
      <c r="A20" s="15" t="s">
        <v>64</v>
      </c>
      <c r="B20" s="29">
        <v>35</v>
      </c>
      <c r="C20" s="29">
        <v>35</v>
      </c>
      <c r="D20" s="30">
        <f t="shared" si="2"/>
        <v>0</v>
      </c>
      <c r="E20" s="24"/>
      <c r="F20" s="15" t="s">
        <v>20</v>
      </c>
      <c r="G20" s="29"/>
      <c r="H20" s="29"/>
      <c r="I20" s="30">
        <f>G20-H20</f>
        <v>0</v>
      </c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35.1" customHeight="1" thickBot="1" x14ac:dyDescent="0.35">
      <c r="A21" s="15" t="s">
        <v>19</v>
      </c>
      <c r="B21" s="29">
        <v>15</v>
      </c>
      <c r="C21" s="29">
        <v>15</v>
      </c>
      <c r="D21" s="30">
        <f t="shared" si="2"/>
        <v>0</v>
      </c>
      <c r="E21" s="24"/>
      <c r="F21" s="15" t="s">
        <v>20</v>
      </c>
      <c r="G21" s="31"/>
      <c r="H21" s="31"/>
      <c r="I21" s="32">
        <f t="shared" si="1"/>
        <v>0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35.1" customHeight="1" thickTop="1" x14ac:dyDescent="0.3">
      <c r="A22" s="15" t="s">
        <v>63</v>
      </c>
      <c r="B22" s="29">
        <v>0</v>
      </c>
      <c r="C22" s="29">
        <v>150</v>
      </c>
      <c r="D22" s="30">
        <f t="shared" si="2"/>
        <v>-150</v>
      </c>
      <c r="E22" s="24"/>
      <c r="F22" s="17" t="str">
        <f>"Total " &amp; Table65[[#Headers],[SAVINGS]]</f>
        <v>Total SAVINGS</v>
      </c>
      <c r="G22" s="18">
        <f>SUBTOTAL(9,Table65[Budget])</f>
        <v>0</v>
      </c>
      <c r="H22" s="18">
        <f>SUBTOTAL(9,Table65[Actual])</f>
        <v>0</v>
      </c>
      <c r="I22" s="19">
        <f>SUBTOTAL(9,Table65[Difference])</f>
        <v>0</v>
      </c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35.1" customHeight="1" x14ac:dyDescent="0.3">
      <c r="A23" s="15" t="s">
        <v>62</v>
      </c>
      <c r="B23" s="29">
        <v>0</v>
      </c>
      <c r="C23" s="29">
        <v>0</v>
      </c>
      <c r="D23" s="30">
        <f t="shared" si="2"/>
        <v>0</v>
      </c>
      <c r="E23" s="24"/>
      <c r="F23" s="35"/>
      <c r="G23" s="36"/>
      <c r="H23" s="36"/>
      <c r="I23" s="36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35.1" customHeight="1" x14ac:dyDescent="0.3">
      <c r="A24" s="15" t="s">
        <v>87</v>
      </c>
      <c r="B24" s="29">
        <v>20</v>
      </c>
      <c r="C24" s="29">
        <v>15</v>
      </c>
      <c r="D24" s="30">
        <f>B24-C24</f>
        <v>5</v>
      </c>
      <c r="E24" s="24"/>
      <c r="F24" s="21" t="s">
        <v>55</v>
      </c>
      <c r="G24" s="22" t="s">
        <v>93</v>
      </c>
      <c r="H24" s="23" t="s">
        <v>4</v>
      </c>
      <c r="I24" s="23" t="s">
        <v>77</v>
      </c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35.1" customHeight="1" x14ac:dyDescent="0.3">
      <c r="A25" s="15" t="s">
        <v>86</v>
      </c>
      <c r="B25" s="29">
        <v>50</v>
      </c>
      <c r="C25" s="29">
        <v>20</v>
      </c>
      <c r="D25" s="30">
        <f t="shared" si="2"/>
        <v>30</v>
      </c>
      <c r="E25" s="24"/>
      <c r="F25" s="15" t="s">
        <v>97</v>
      </c>
      <c r="G25" s="16"/>
      <c r="H25" s="16"/>
      <c r="I25" s="27">
        <f t="shared" ref="I25:I30" si="3">G25-H25</f>
        <v>0</v>
      </c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35.1" customHeight="1" x14ac:dyDescent="0.3">
      <c r="A26" s="15" t="s">
        <v>25</v>
      </c>
      <c r="B26" s="29">
        <v>0</v>
      </c>
      <c r="C26" s="29">
        <v>0</v>
      </c>
      <c r="D26" s="30">
        <f t="shared" si="2"/>
        <v>0</v>
      </c>
      <c r="E26" s="24"/>
      <c r="F26" s="15" t="s">
        <v>98</v>
      </c>
      <c r="G26" s="29"/>
      <c r="H26" s="29"/>
      <c r="I26" s="30">
        <f t="shared" si="3"/>
        <v>0</v>
      </c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35.1" customHeight="1" x14ac:dyDescent="0.3">
      <c r="A27" s="15" t="s">
        <v>20</v>
      </c>
      <c r="B27" s="31">
        <v>0</v>
      </c>
      <c r="C27" s="31">
        <v>0</v>
      </c>
      <c r="D27" s="32">
        <f t="shared" si="2"/>
        <v>0</v>
      </c>
      <c r="E27" s="24"/>
      <c r="F27" s="15" t="s">
        <v>99</v>
      </c>
      <c r="G27" s="29"/>
      <c r="H27" s="29"/>
      <c r="I27" s="30">
        <f t="shared" si="3"/>
        <v>0</v>
      </c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5.1" customHeight="1" x14ac:dyDescent="0.3">
      <c r="A28" s="15" t="s">
        <v>20</v>
      </c>
      <c r="B28" s="31">
        <v>0</v>
      </c>
      <c r="C28" s="31">
        <v>0</v>
      </c>
      <c r="D28" s="32">
        <f t="shared" ref="D28" si="4">B28-C28</f>
        <v>0</v>
      </c>
      <c r="E28" s="24"/>
      <c r="F28" s="15" t="s">
        <v>91</v>
      </c>
      <c r="G28" s="29"/>
      <c r="H28" s="29"/>
      <c r="I28" s="30">
        <f t="shared" si="3"/>
        <v>0</v>
      </c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5.1" customHeight="1" x14ac:dyDescent="0.3">
      <c r="A29" s="15" t="s">
        <v>20</v>
      </c>
      <c r="B29" s="31">
        <v>0</v>
      </c>
      <c r="C29" s="31">
        <v>0</v>
      </c>
      <c r="D29" s="32">
        <f t="shared" ref="D29" si="5">B29-C29</f>
        <v>0</v>
      </c>
      <c r="E29" s="24"/>
      <c r="F29" s="15" t="s">
        <v>56</v>
      </c>
      <c r="G29" s="29"/>
      <c r="H29" s="29"/>
      <c r="I29" s="30">
        <f t="shared" si="3"/>
        <v>0</v>
      </c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5.1" customHeight="1" thickBot="1" x14ac:dyDescent="0.35">
      <c r="A30" s="15" t="s">
        <v>20</v>
      </c>
      <c r="B30" s="31">
        <v>0</v>
      </c>
      <c r="C30" s="31">
        <v>0</v>
      </c>
      <c r="D30" s="32">
        <f t="shared" ref="D30" si="6">B30-C30</f>
        <v>0</v>
      </c>
      <c r="E30" s="24"/>
      <c r="F30" s="15" t="s">
        <v>20</v>
      </c>
      <c r="G30" s="31"/>
      <c r="H30" s="31"/>
      <c r="I30" s="32">
        <f t="shared" si="3"/>
        <v>0</v>
      </c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5.1" customHeight="1" thickTop="1" x14ac:dyDescent="0.3">
      <c r="A31" s="20" t="str">
        <f>"Total " &amp; Table54[[#Headers],[HOME EXPENSES]]</f>
        <v>Total HOME EXPENSES</v>
      </c>
      <c r="B31" s="37">
        <f>SUBTOTAL(9,Table54[Budget])</f>
        <v>1345</v>
      </c>
      <c r="C31" s="37">
        <f>SUBTOTAL(9,Table54[Actual])</f>
        <v>1486</v>
      </c>
      <c r="D31" s="38">
        <f>SUBTOTAL(9,Table54[Difference])</f>
        <v>-141</v>
      </c>
      <c r="E31" s="24"/>
      <c r="F31" s="17" t="str">
        <f>"Total " &amp; Table710[[#Headers],[OBLIGATIONS]]</f>
        <v>Total OBLIGATIONS</v>
      </c>
      <c r="G31" s="18">
        <f>SUBTOTAL(9,Table710[Budget])</f>
        <v>0</v>
      </c>
      <c r="H31" s="18">
        <f>SUBTOTAL(9,Table710[Actual])</f>
        <v>0</v>
      </c>
      <c r="I31" s="19">
        <f>SUBTOTAL(9,Table710[Difference])</f>
        <v>0</v>
      </c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35.1" customHeight="1" x14ac:dyDescent="0.3">
      <c r="A32" s="39" t="s">
        <v>45</v>
      </c>
      <c r="B32" s="40" t="s">
        <v>93</v>
      </c>
      <c r="C32" s="41" t="s">
        <v>4</v>
      </c>
      <c r="D32" s="41" t="s">
        <v>77</v>
      </c>
      <c r="E32" s="24"/>
      <c r="F32" s="39" t="s">
        <v>85</v>
      </c>
      <c r="G32" s="40" t="s">
        <v>93</v>
      </c>
      <c r="H32" s="41" t="s">
        <v>4</v>
      </c>
      <c r="I32" s="41" t="s">
        <v>77</v>
      </c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35.1" customHeight="1" x14ac:dyDescent="0.3">
      <c r="A33" s="15" t="s">
        <v>12</v>
      </c>
      <c r="B33" s="16"/>
      <c r="C33" s="16"/>
      <c r="D33" s="27">
        <f>B33-C33</f>
        <v>0</v>
      </c>
      <c r="E33" s="24"/>
      <c r="F33" s="15" t="s">
        <v>88</v>
      </c>
      <c r="G33" s="16"/>
      <c r="H33" s="16"/>
      <c r="I33" s="27">
        <f>G33-H33</f>
        <v>0</v>
      </c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35.1" customHeight="1" x14ac:dyDescent="0.3">
      <c r="A34" s="15" t="s">
        <v>46</v>
      </c>
      <c r="B34" s="29"/>
      <c r="C34" s="29"/>
      <c r="D34" s="30">
        <f t="shared" ref="D34:D42" si="7">B34-C34</f>
        <v>0</v>
      </c>
      <c r="E34" s="24"/>
      <c r="F34" s="15" t="s">
        <v>107</v>
      </c>
      <c r="G34" s="29"/>
      <c r="H34" s="29"/>
      <c r="I34" s="30">
        <f>G34-H34</f>
        <v>0</v>
      </c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35.1" customHeight="1" x14ac:dyDescent="0.3">
      <c r="A35" s="15" t="s">
        <v>11</v>
      </c>
      <c r="B35" s="29"/>
      <c r="C35" s="29"/>
      <c r="D35" s="30">
        <f>B35-C35</f>
        <v>0</v>
      </c>
      <c r="E35" s="24"/>
      <c r="F35" s="15" t="s">
        <v>20</v>
      </c>
      <c r="G35" s="29"/>
      <c r="H35" s="29"/>
      <c r="I35" s="30">
        <f>G35-H35</f>
        <v>0</v>
      </c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35.1" customHeight="1" x14ac:dyDescent="0.3">
      <c r="A36" s="15" t="s">
        <v>47</v>
      </c>
      <c r="B36" s="29"/>
      <c r="C36" s="29"/>
      <c r="D36" s="30">
        <f t="shared" si="7"/>
        <v>0</v>
      </c>
      <c r="E36" s="24"/>
      <c r="F36" s="15" t="s">
        <v>20</v>
      </c>
      <c r="G36" s="29"/>
      <c r="H36" s="29"/>
      <c r="I36" s="30">
        <f>G36-H36</f>
        <v>0</v>
      </c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35.1" customHeight="1" thickBot="1" x14ac:dyDescent="0.35">
      <c r="A37" s="15" t="s">
        <v>69</v>
      </c>
      <c r="B37" s="29"/>
      <c r="C37" s="29"/>
      <c r="D37" s="30">
        <f t="shared" si="7"/>
        <v>0</v>
      </c>
      <c r="E37" s="24"/>
      <c r="F37" s="15" t="s">
        <v>20</v>
      </c>
      <c r="G37" s="31"/>
      <c r="H37" s="31"/>
      <c r="I37" s="32">
        <f>G37-H37</f>
        <v>0</v>
      </c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35.1" customHeight="1" thickTop="1" x14ac:dyDescent="0.3">
      <c r="A38" s="15" t="s">
        <v>48</v>
      </c>
      <c r="B38" s="29"/>
      <c r="C38" s="29"/>
      <c r="D38" s="30">
        <f t="shared" si="7"/>
        <v>0</v>
      </c>
      <c r="E38" s="24"/>
      <c r="F38" s="17" t="str">
        <f>"Total " &amp; Table823[[#Headers],[BUSINESS EXPENSE]]</f>
        <v>Total BUSINESS EXPENSE</v>
      </c>
      <c r="G38" s="18">
        <f>SUBTOTAL(9,Table823[Budget])</f>
        <v>0</v>
      </c>
      <c r="H38" s="18">
        <f>SUBTOTAL(9,Table823[Actual])</f>
        <v>0</v>
      </c>
      <c r="I38" s="19">
        <f>SUBTOTAL(9,Table823[Difference])</f>
        <v>0</v>
      </c>
      <c r="J38" s="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35.1" customHeight="1" x14ac:dyDescent="0.3">
      <c r="A39" s="15" t="s">
        <v>70</v>
      </c>
      <c r="B39" s="29"/>
      <c r="C39" s="29"/>
      <c r="D39" s="30">
        <f t="shared" si="7"/>
        <v>0</v>
      </c>
      <c r="E39" s="24"/>
      <c r="F39" s="35"/>
      <c r="G39" s="42"/>
      <c r="H39" s="42"/>
      <c r="I39" s="43"/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35.1" customHeight="1" x14ac:dyDescent="0.3">
      <c r="A40" s="15" t="s">
        <v>80</v>
      </c>
      <c r="B40" s="29"/>
      <c r="C40" s="29"/>
      <c r="D40" s="30">
        <f>B40-C40</f>
        <v>0</v>
      </c>
      <c r="E40" s="24"/>
      <c r="F40" s="21" t="s">
        <v>38</v>
      </c>
      <c r="G40" s="22" t="s">
        <v>93</v>
      </c>
      <c r="H40" s="23" t="s">
        <v>4</v>
      </c>
      <c r="I40" s="23" t="s">
        <v>77</v>
      </c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35.1" customHeight="1" x14ac:dyDescent="0.3">
      <c r="A41" s="15" t="s">
        <v>81</v>
      </c>
      <c r="B41" s="29"/>
      <c r="C41" s="29"/>
      <c r="D41" s="30">
        <f>B41-C41</f>
        <v>0</v>
      </c>
      <c r="E41" s="24"/>
      <c r="F41" s="15" t="s">
        <v>100</v>
      </c>
      <c r="G41" s="16"/>
      <c r="H41" s="16"/>
      <c r="I41" s="27">
        <f t="shared" ref="I41:I51" si="8">G41-H41</f>
        <v>0</v>
      </c>
      <c r="J41" s="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35.1" customHeight="1" thickBot="1" x14ac:dyDescent="0.35">
      <c r="A42" s="15" t="s">
        <v>20</v>
      </c>
      <c r="B42" s="31"/>
      <c r="C42" s="31"/>
      <c r="D42" s="32">
        <f t="shared" si="7"/>
        <v>0</v>
      </c>
      <c r="E42" s="24"/>
      <c r="F42" s="15" t="s">
        <v>39</v>
      </c>
      <c r="G42" s="29"/>
      <c r="H42" s="29"/>
      <c r="I42" s="30">
        <f t="shared" si="8"/>
        <v>0</v>
      </c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35.1" customHeight="1" thickTop="1" x14ac:dyDescent="0.3">
      <c r="A43" s="17" t="str">
        <f>"Total " &amp; Table2034[[#Headers],[DAILY LIVING]]</f>
        <v>Total DAILY LIVING</v>
      </c>
      <c r="B43" s="18">
        <f>SUBTOTAL(9,Table2034[Budget])</f>
        <v>0</v>
      </c>
      <c r="C43" s="18">
        <f>SUBTOTAL(9,Table2034[Actual])</f>
        <v>0</v>
      </c>
      <c r="D43" s="19">
        <f>SUBTOTAL(9,Table2034[Difference])</f>
        <v>0</v>
      </c>
      <c r="E43" s="24"/>
      <c r="F43" s="15" t="s">
        <v>71</v>
      </c>
      <c r="G43" s="29"/>
      <c r="H43" s="29"/>
      <c r="I43" s="30">
        <f t="shared" si="8"/>
        <v>0</v>
      </c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35.1" customHeight="1" x14ac:dyDescent="0.3">
      <c r="A44" s="35"/>
      <c r="B44" s="36"/>
      <c r="C44" s="36"/>
      <c r="D44" s="36"/>
      <c r="E44" s="24"/>
      <c r="F44" s="15" t="s">
        <v>101</v>
      </c>
      <c r="G44" s="29"/>
      <c r="H44" s="29"/>
      <c r="I44" s="30">
        <f t="shared" si="8"/>
        <v>0</v>
      </c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35.1" customHeight="1" x14ac:dyDescent="0.3">
      <c r="A45" s="35"/>
      <c r="B45" s="36"/>
      <c r="C45" s="36"/>
      <c r="D45" s="36"/>
      <c r="E45" s="24"/>
      <c r="F45" s="15" t="s">
        <v>42</v>
      </c>
      <c r="G45" s="29"/>
      <c r="H45" s="29"/>
      <c r="I45" s="30">
        <f t="shared" si="8"/>
        <v>0</v>
      </c>
      <c r="J45" s="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35.1" customHeight="1" x14ac:dyDescent="0.3">
      <c r="A46" s="21" t="s">
        <v>78</v>
      </c>
      <c r="B46" s="22" t="s">
        <v>93</v>
      </c>
      <c r="C46" s="23" t="s">
        <v>4</v>
      </c>
      <c r="D46" s="23" t="s">
        <v>77</v>
      </c>
      <c r="E46" s="24"/>
      <c r="F46" s="15" t="s">
        <v>102</v>
      </c>
      <c r="G46" s="29"/>
      <c r="H46" s="29"/>
      <c r="I46" s="30">
        <f t="shared" si="8"/>
        <v>0</v>
      </c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35.1" customHeight="1" x14ac:dyDescent="0.3">
      <c r="A47" s="15" t="s">
        <v>23</v>
      </c>
      <c r="B47" s="16"/>
      <c r="C47" s="16"/>
      <c r="D47" s="27">
        <f t="shared" ref="D47:D54" si="9">B47-C47</f>
        <v>0</v>
      </c>
      <c r="E47" s="24"/>
      <c r="F47" s="15" t="s">
        <v>41</v>
      </c>
      <c r="G47" s="29"/>
      <c r="H47" s="29"/>
      <c r="I47" s="30">
        <f t="shared" si="8"/>
        <v>0</v>
      </c>
      <c r="J47" s="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35.1" customHeight="1" x14ac:dyDescent="0.3">
      <c r="A48" s="15" t="s">
        <v>11</v>
      </c>
      <c r="B48" s="29"/>
      <c r="C48" s="29"/>
      <c r="D48" s="30">
        <f t="shared" si="9"/>
        <v>0</v>
      </c>
      <c r="E48" s="24"/>
      <c r="F48" s="15" t="s">
        <v>43</v>
      </c>
      <c r="G48" s="29"/>
      <c r="H48" s="29"/>
      <c r="I48" s="30">
        <f t="shared" si="8"/>
        <v>0</v>
      </c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35.1" customHeight="1" x14ac:dyDescent="0.3">
      <c r="A49" s="15" t="s">
        <v>79</v>
      </c>
      <c r="B49" s="29"/>
      <c r="C49" s="29"/>
      <c r="D49" s="30">
        <f t="shared" si="9"/>
        <v>0</v>
      </c>
      <c r="E49" s="24"/>
      <c r="F49" s="15" t="s">
        <v>72</v>
      </c>
      <c r="G49" s="29"/>
      <c r="H49" s="29"/>
      <c r="I49" s="30">
        <f t="shared" si="8"/>
        <v>0</v>
      </c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35.1" customHeight="1" x14ac:dyDescent="0.3">
      <c r="A50" s="15" t="s">
        <v>82</v>
      </c>
      <c r="B50" s="29"/>
      <c r="C50" s="29"/>
      <c r="D50" s="30">
        <f t="shared" si="9"/>
        <v>0</v>
      </c>
      <c r="E50" s="24"/>
      <c r="F50" s="15" t="s">
        <v>103</v>
      </c>
      <c r="G50" s="29"/>
      <c r="H50" s="29"/>
      <c r="I50" s="30">
        <f t="shared" si="8"/>
        <v>0</v>
      </c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35.1" customHeight="1" thickBot="1" x14ac:dyDescent="0.35">
      <c r="A51" s="15" t="s">
        <v>83</v>
      </c>
      <c r="B51" s="29"/>
      <c r="C51" s="29"/>
      <c r="D51" s="30">
        <f t="shared" si="9"/>
        <v>0</v>
      </c>
      <c r="E51" s="24"/>
      <c r="F51" s="15" t="s">
        <v>20</v>
      </c>
      <c r="G51" s="31"/>
      <c r="H51" s="31"/>
      <c r="I51" s="32">
        <f t="shared" si="8"/>
        <v>0</v>
      </c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35.1" customHeight="1" thickTop="1" x14ac:dyDescent="0.3">
      <c r="A52" s="15" t="s">
        <v>90</v>
      </c>
      <c r="B52" s="29"/>
      <c r="C52" s="29"/>
      <c r="D52" s="30">
        <f t="shared" si="9"/>
        <v>0</v>
      </c>
      <c r="E52" s="24"/>
      <c r="F52" s="17" t="str">
        <f>"Total " &amp; Table1024[[#Headers],[ENTERTAINMENT]]</f>
        <v>Total ENTERTAINMENT</v>
      </c>
      <c r="G52" s="18">
        <f>SUBTOTAL(9,Table1024[Budget])</f>
        <v>0</v>
      </c>
      <c r="H52" s="18">
        <f>SUBTOTAL(9,Table1024[Actual])</f>
        <v>0</v>
      </c>
      <c r="I52" s="19">
        <f>SUBTOTAL(9,Table1024[Difference])</f>
        <v>0</v>
      </c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35.1" customHeight="1" x14ac:dyDescent="0.3">
      <c r="A53" s="15" t="s">
        <v>84</v>
      </c>
      <c r="B53" s="29"/>
      <c r="C53" s="29"/>
      <c r="D53" s="30">
        <f t="shared" si="9"/>
        <v>0</v>
      </c>
      <c r="E53" s="24"/>
      <c r="F53" s="44"/>
      <c r="G53" s="45"/>
      <c r="H53" s="45"/>
      <c r="I53" s="4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35.1" customHeight="1" thickBot="1" x14ac:dyDescent="0.35">
      <c r="A54" s="15" t="s">
        <v>20</v>
      </c>
      <c r="B54" s="31"/>
      <c r="C54" s="31"/>
      <c r="D54" s="32">
        <f t="shared" si="9"/>
        <v>0</v>
      </c>
      <c r="E54" s="24"/>
      <c r="F54" s="46" t="s">
        <v>36</v>
      </c>
      <c r="G54" s="22" t="s">
        <v>93</v>
      </c>
      <c r="H54" s="23" t="s">
        <v>4</v>
      </c>
      <c r="I54" s="23" t="s">
        <v>77</v>
      </c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35.1" customHeight="1" thickTop="1" x14ac:dyDescent="0.3">
      <c r="A55" s="17" t="str">
        <f>"Total " &amp; Table2135[[#Headers],[CHILDREN]]</f>
        <v>Total CHILDREN</v>
      </c>
      <c r="B55" s="18">
        <f>SUBTOTAL(9,Table2135[Budget])</f>
        <v>0</v>
      </c>
      <c r="C55" s="18">
        <f>SUBTOTAL(9,Table2135[Actual])</f>
        <v>0</v>
      </c>
      <c r="D55" s="19">
        <f>SUBTOTAL(9,Table2135[Difference])</f>
        <v>0</v>
      </c>
      <c r="E55" s="24"/>
      <c r="F55" s="15" t="s">
        <v>0</v>
      </c>
      <c r="G55" s="16"/>
      <c r="H55" s="16"/>
      <c r="I55" s="27">
        <f>G55-H55</f>
        <v>0</v>
      </c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35.1" customHeight="1" x14ac:dyDescent="0.3">
      <c r="A56" s="35"/>
      <c r="B56" s="36"/>
      <c r="C56" s="36"/>
      <c r="D56" s="36"/>
      <c r="E56" s="24"/>
      <c r="F56" s="15" t="s">
        <v>23</v>
      </c>
      <c r="G56" s="29"/>
      <c r="H56" s="29"/>
      <c r="I56" s="30">
        <f>G56-H56</f>
        <v>0</v>
      </c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35.1" customHeight="1" thickBot="1" x14ac:dyDescent="0.35">
      <c r="A57" s="21" t="s">
        <v>27</v>
      </c>
      <c r="B57" s="47" t="s">
        <v>93</v>
      </c>
      <c r="C57" s="48" t="s">
        <v>4</v>
      </c>
      <c r="D57" s="48" t="s">
        <v>77</v>
      </c>
      <c r="E57" s="24"/>
      <c r="F57" s="15" t="s">
        <v>68</v>
      </c>
      <c r="G57" s="31"/>
      <c r="H57" s="31"/>
      <c r="I57" s="32">
        <f>G57-H57</f>
        <v>0</v>
      </c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35.1" customHeight="1" thickTop="1" x14ac:dyDescent="0.3">
      <c r="A58" s="15" t="s">
        <v>28</v>
      </c>
      <c r="B58" s="16"/>
      <c r="C58" s="16"/>
      <c r="D58" s="27">
        <f t="shared" ref="D58:D61" si="10">B58-C58</f>
        <v>0</v>
      </c>
      <c r="E58" s="24"/>
      <c r="F58" s="17" t="str">
        <f>"Total " &amp; Table1125[[#Headers],[PETS]]</f>
        <v>Total PETS</v>
      </c>
      <c r="G58" s="18">
        <f>SUBTOTAL(9,Table1125[Budget])</f>
        <v>0</v>
      </c>
      <c r="H58" s="18">
        <f>SUBTOTAL(9,Table1125[Actual])</f>
        <v>0</v>
      </c>
      <c r="I58" s="19">
        <f>SUBTOTAL(9,Table1125[Difference])</f>
        <v>0</v>
      </c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35.1" customHeight="1" x14ac:dyDescent="0.3">
      <c r="A59" s="15" t="s">
        <v>29</v>
      </c>
      <c r="B59" s="29"/>
      <c r="C59" s="29"/>
      <c r="D59" s="30">
        <f t="shared" si="10"/>
        <v>0</v>
      </c>
      <c r="E59" s="24"/>
      <c r="F59" s="44"/>
      <c r="G59" s="45"/>
      <c r="H59" s="45"/>
      <c r="I59" s="4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35.1" customHeight="1" x14ac:dyDescent="0.3">
      <c r="A60" s="15" t="s">
        <v>60</v>
      </c>
      <c r="B60" s="29"/>
      <c r="C60" s="29"/>
      <c r="D60" s="30">
        <f t="shared" si="10"/>
        <v>0</v>
      </c>
      <c r="E60" s="24"/>
      <c r="F60" s="46" t="s">
        <v>44</v>
      </c>
      <c r="G60" s="22" t="s">
        <v>93</v>
      </c>
      <c r="H60" s="23" t="s">
        <v>4</v>
      </c>
      <c r="I60" s="23" t="s">
        <v>77</v>
      </c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35.1" customHeight="1" thickBot="1" x14ac:dyDescent="0.35">
      <c r="A61" s="15" t="s">
        <v>30</v>
      </c>
      <c r="B61" s="31"/>
      <c r="C61" s="31"/>
      <c r="D61" s="32">
        <f t="shared" si="10"/>
        <v>0</v>
      </c>
      <c r="E61" s="24"/>
      <c r="F61" s="15" t="s">
        <v>40</v>
      </c>
      <c r="G61" s="49"/>
      <c r="H61" s="49"/>
      <c r="I61" s="50">
        <f t="shared" ref="I61" si="11">G61-H61</f>
        <v>0</v>
      </c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35.1" customHeight="1" thickTop="1" x14ac:dyDescent="0.3">
      <c r="A62" s="17" t="str">
        <f>"Total " &amp; Table1933[[#Headers],[TRANSPORTATION]]</f>
        <v>Total TRANSPORTATION</v>
      </c>
      <c r="B62" s="18">
        <f>SUBTOTAL(9,Table1933[Budget])</f>
        <v>0</v>
      </c>
      <c r="C62" s="18">
        <f>SUBTOTAL(9,Table1933[Actual])</f>
        <v>0</v>
      </c>
      <c r="D62" s="19">
        <f>SUBTOTAL(9,Table1933[Difference])</f>
        <v>0</v>
      </c>
      <c r="E62" s="24"/>
      <c r="F62" s="17" t="str">
        <f>"Total " &amp; Table1226[[#Headers],[SUBSCRIPTIONS]]</f>
        <v>Total SUBSCRIPTIONS</v>
      </c>
      <c r="G62" s="18">
        <f>SUBTOTAL(9,Table1226[Budget])</f>
        <v>0</v>
      </c>
      <c r="H62" s="18">
        <f>SUBTOTAL(9,Table1226[Actual])</f>
        <v>0</v>
      </c>
      <c r="I62" s="19">
        <f>SUBTOTAL(9,Table1226[Difference])</f>
        <v>0</v>
      </c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35.1" customHeight="1" x14ac:dyDescent="0.3">
      <c r="A63" s="35"/>
      <c r="B63" s="36"/>
      <c r="C63" s="36"/>
      <c r="D63" s="36"/>
      <c r="E63" s="24"/>
      <c r="F63" s="44"/>
      <c r="G63" s="45"/>
      <c r="H63" s="45"/>
      <c r="I63" s="4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35.1" customHeight="1" x14ac:dyDescent="0.3">
      <c r="A64" s="21" t="s">
        <v>32</v>
      </c>
      <c r="B64" s="47" t="s">
        <v>93</v>
      </c>
      <c r="C64" s="48" t="s">
        <v>4</v>
      </c>
      <c r="D64" s="48" t="s">
        <v>77</v>
      </c>
      <c r="E64" s="24"/>
      <c r="F64" s="21" t="s">
        <v>74</v>
      </c>
      <c r="G64" s="22" t="s">
        <v>93</v>
      </c>
      <c r="H64" s="23" t="s">
        <v>4</v>
      </c>
      <c r="I64" s="23" t="s">
        <v>77</v>
      </c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35.1" customHeight="1" x14ac:dyDescent="0.3">
      <c r="A65" s="15" t="s">
        <v>33</v>
      </c>
      <c r="B65" s="16"/>
      <c r="C65" s="16"/>
      <c r="D65" s="27">
        <f t="shared" ref="D65:D69" si="12">B65-C65</f>
        <v>0</v>
      </c>
      <c r="E65" s="24"/>
      <c r="F65" s="15" t="s">
        <v>75</v>
      </c>
      <c r="G65" s="16"/>
      <c r="H65" s="16"/>
      <c r="I65" s="27">
        <f t="shared" ref="I65:I70" si="13">G65-H65</f>
        <v>0</v>
      </c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35.1" customHeight="1" x14ac:dyDescent="0.3">
      <c r="A66" s="15" t="s">
        <v>34</v>
      </c>
      <c r="B66" s="29"/>
      <c r="C66" s="29"/>
      <c r="D66" s="30">
        <f t="shared" si="12"/>
        <v>0</v>
      </c>
      <c r="E66" s="24"/>
      <c r="F66" s="15" t="s">
        <v>76</v>
      </c>
      <c r="G66" s="29"/>
      <c r="H66" s="29"/>
      <c r="I66" s="30">
        <f t="shared" si="13"/>
        <v>0</v>
      </c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35.1" customHeight="1" x14ac:dyDescent="0.3">
      <c r="A67" s="15" t="s">
        <v>35</v>
      </c>
      <c r="B67" s="29"/>
      <c r="C67" s="29"/>
      <c r="D67" s="30">
        <f t="shared" si="12"/>
        <v>0</v>
      </c>
      <c r="E67" s="24"/>
      <c r="F67" s="15" t="s">
        <v>0</v>
      </c>
      <c r="G67" s="29"/>
      <c r="H67" s="29"/>
      <c r="I67" s="30">
        <f t="shared" si="13"/>
        <v>0</v>
      </c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35.1" customHeight="1" x14ac:dyDescent="0.3">
      <c r="A68" s="15" t="s">
        <v>37</v>
      </c>
      <c r="B68" s="29"/>
      <c r="C68" s="29"/>
      <c r="D68" s="30">
        <f t="shared" si="12"/>
        <v>0</v>
      </c>
      <c r="E68" s="24"/>
      <c r="F68" s="15" t="s">
        <v>2</v>
      </c>
      <c r="G68" s="29"/>
      <c r="H68" s="29"/>
      <c r="I68" s="30">
        <f t="shared" si="13"/>
        <v>0</v>
      </c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35.1" customHeight="1" thickBot="1" x14ac:dyDescent="0.35">
      <c r="A69" s="15" t="s">
        <v>20</v>
      </c>
      <c r="B69" s="31"/>
      <c r="C69" s="31"/>
      <c r="D69" s="32">
        <f t="shared" si="12"/>
        <v>0</v>
      </c>
      <c r="E69" s="24"/>
      <c r="F69" s="15" t="s">
        <v>1</v>
      </c>
      <c r="G69" s="29"/>
      <c r="H69" s="29"/>
      <c r="I69" s="30">
        <f t="shared" si="13"/>
        <v>0</v>
      </c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35.1" customHeight="1" thickTop="1" thickBot="1" x14ac:dyDescent="0.35">
      <c r="A70" s="17" t="str">
        <f>"Total " &amp; Table1529[[#Headers],[HEALTH]]</f>
        <v>Total HEALTH</v>
      </c>
      <c r="B70" s="18">
        <f>SUBTOTAL(9,Table1529[Budget])</f>
        <v>0</v>
      </c>
      <c r="C70" s="18">
        <f>SUBTOTAL(9,Table1529[Actual])</f>
        <v>0</v>
      </c>
      <c r="D70" s="19">
        <f>SUBTOTAL(9,Table1529[Difference])</f>
        <v>0</v>
      </c>
      <c r="E70" s="24"/>
      <c r="F70" s="15" t="s">
        <v>20</v>
      </c>
      <c r="G70" s="31"/>
      <c r="H70" s="31"/>
      <c r="I70" s="32">
        <f t="shared" si="13"/>
        <v>0</v>
      </c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35.1" customHeight="1" thickTop="1" x14ac:dyDescent="0.3">
      <c r="A71" s="35" t="s">
        <v>92</v>
      </c>
      <c r="B71" s="36"/>
      <c r="C71" s="36"/>
      <c r="D71" s="36"/>
      <c r="E71" s="24"/>
      <c r="F71" s="17" t="str">
        <f>"Total " &amp; Table1327[[#Headers],[VACATION]]</f>
        <v>Total VACATION</v>
      </c>
      <c r="G71" s="18">
        <f>SUBTOTAL(9,Table1327[Budget])</f>
        <v>0</v>
      </c>
      <c r="H71" s="18">
        <f>SUBTOTAL(9,Table1327[Actual])</f>
        <v>0</v>
      </c>
      <c r="I71" s="19">
        <f>SUBTOTAL(9,Table1327[Difference])</f>
        <v>0</v>
      </c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35.1" customHeight="1" x14ac:dyDescent="0.3">
      <c r="A72" s="51" t="s">
        <v>21</v>
      </c>
      <c r="B72" s="22" t="s">
        <v>93</v>
      </c>
      <c r="C72" s="23" t="s">
        <v>4</v>
      </c>
      <c r="D72" s="23" t="s">
        <v>77</v>
      </c>
      <c r="E72" s="24"/>
      <c r="F72" s="10"/>
      <c r="G72" s="52"/>
      <c r="H72" s="52"/>
      <c r="I72" s="52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35.1" customHeight="1" x14ac:dyDescent="0.3">
      <c r="A73" s="15" t="s">
        <v>31</v>
      </c>
      <c r="B73" s="16"/>
      <c r="C73" s="16"/>
      <c r="D73" s="27">
        <f t="shared" ref="D73:D77" si="14">B73-C73</f>
        <v>0</v>
      </c>
      <c r="E73" s="24"/>
      <c r="F73" s="21" t="s">
        <v>16</v>
      </c>
      <c r="G73" s="22" t="s">
        <v>93</v>
      </c>
      <c r="H73" s="23" t="s">
        <v>4</v>
      </c>
      <c r="I73" s="23" t="s">
        <v>77</v>
      </c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35.1" customHeight="1" x14ac:dyDescent="0.3">
      <c r="A74" s="15" t="s">
        <v>22</v>
      </c>
      <c r="B74" s="29"/>
      <c r="C74" s="29"/>
      <c r="D74" s="30">
        <f t="shared" si="14"/>
        <v>0</v>
      </c>
      <c r="E74" s="53"/>
      <c r="F74" s="15" t="s">
        <v>51</v>
      </c>
      <c r="G74" s="16"/>
      <c r="H74" s="16"/>
      <c r="I74" s="27">
        <f t="shared" ref="I74:I80" si="15">G74-H74</f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35.1" customHeight="1" x14ac:dyDescent="0.3">
      <c r="A75" s="15" t="s">
        <v>61</v>
      </c>
      <c r="B75" s="29"/>
      <c r="C75" s="29"/>
      <c r="D75" s="30">
        <f t="shared" si="14"/>
        <v>0</v>
      </c>
      <c r="E75" s="53"/>
      <c r="F75" s="15" t="s">
        <v>3</v>
      </c>
      <c r="G75" s="29"/>
      <c r="H75" s="29"/>
      <c r="I75" s="30">
        <f t="shared" si="15"/>
        <v>0</v>
      </c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35.1" customHeight="1" x14ac:dyDescent="0.3">
      <c r="A76" s="15" t="s">
        <v>24</v>
      </c>
      <c r="B76" s="29"/>
      <c r="C76" s="29"/>
      <c r="D76" s="30">
        <f t="shared" si="14"/>
        <v>0</v>
      </c>
      <c r="E76" s="53"/>
      <c r="F76" s="15" t="s">
        <v>20</v>
      </c>
      <c r="G76" s="29"/>
      <c r="H76" s="29"/>
      <c r="I76" s="30">
        <f t="shared" si="15"/>
        <v>0</v>
      </c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35.1" customHeight="1" thickBot="1" x14ac:dyDescent="0.35">
      <c r="A77" s="15" t="s">
        <v>20</v>
      </c>
      <c r="B77" s="31"/>
      <c r="C77" s="31"/>
      <c r="D77" s="32">
        <f t="shared" si="14"/>
        <v>0</v>
      </c>
      <c r="E77" s="53"/>
      <c r="F77" s="15" t="s">
        <v>20</v>
      </c>
      <c r="G77" s="29"/>
      <c r="H77" s="29"/>
      <c r="I77" s="30">
        <f t="shared" si="15"/>
        <v>0</v>
      </c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35.1" customHeight="1" thickTop="1" x14ac:dyDescent="0.3">
      <c r="A78" s="17" t="str">
        <f>"Total " &amp; Table1630[[#Headers],[INSURANCE]]</f>
        <v>Total INSURANCE</v>
      </c>
      <c r="B78" s="18">
        <f>SUBTOTAL(9,Table1630[Budget])</f>
        <v>0</v>
      </c>
      <c r="C78" s="18">
        <f>SUBTOTAL(9,Table1630[Actual])</f>
        <v>0</v>
      </c>
      <c r="D78" s="19">
        <f>SUBTOTAL(9,Table1630[Difference])</f>
        <v>0</v>
      </c>
      <c r="E78" s="24"/>
      <c r="F78" s="15" t="s">
        <v>20</v>
      </c>
      <c r="G78" s="29"/>
      <c r="H78" s="29"/>
      <c r="I78" s="30">
        <f>G78-H78</f>
        <v>0</v>
      </c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35.1" customHeight="1" x14ac:dyDescent="0.3">
      <c r="A79" s="35"/>
      <c r="B79" s="36"/>
      <c r="C79" s="36"/>
      <c r="D79" s="36"/>
      <c r="E79" s="24"/>
      <c r="F79" s="15" t="s">
        <v>20</v>
      </c>
      <c r="G79" s="29"/>
      <c r="H79" s="29"/>
      <c r="I79" s="30">
        <f t="shared" si="15"/>
        <v>0</v>
      </c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35.1" customHeight="1" x14ac:dyDescent="0.3">
      <c r="A80" s="21" t="s">
        <v>57</v>
      </c>
      <c r="B80" s="22" t="s">
        <v>93</v>
      </c>
      <c r="C80" s="23" t="s">
        <v>4</v>
      </c>
      <c r="D80" s="23" t="s">
        <v>77</v>
      </c>
      <c r="E80" s="53"/>
      <c r="F80" s="15" t="s">
        <v>20</v>
      </c>
      <c r="G80" s="31"/>
      <c r="H80" s="31"/>
      <c r="I80" s="30">
        <f t="shared" si="15"/>
        <v>0</v>
      </c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35.1" customHeight="1" x14ac:dyDescent="0.3">
      <c r="A81" s="15" t="s">
        <v>58</v>
      </c>
      <c r="B81" s="16"/>
      <c r="C81" s="16"/>
      <c r="D81" s="27">
        <f>B81-C81</f>
        <v>0</v>
      </c>
      <c r="E81" s="53"/>
      <c r="F81" s="15" t="s">
        <v>20</v>
      </c>
      <c r="G81" s="31"/>
      <c r="H81" s="31"/>
      <c r="I81" s="30">
        <f t="shared" ref="I81" si="16">G81-H81</f>
        <v>0</v>
      </c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35.1" customHeight="1" thickBot="1" x14ac:dyDescent="0.35">
      <c r="A82" s="15" t="s">
        <v>59</v>
      </c>
      <c r="B82" s="29"/>
      <c r="C82" s="29"/>
      <c r="D82" s="30">
        <f>B82-C82</f>
        <v>0</v>
      </c>
      <c r="E82" s="53"/>
      <c r="F82" s="15" t="s">
        <v>20</v>
      </c>
      <c r="G82" s="54"/>
      <c r="H82" s="55"/>
      <c r="I82" s="32">
        <f t="shared" ref="I82" si="17">G82-H82</f>
        <v>0</v>
      </c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35.1" customHeight="1" thickTop="1" thickBot="1" x14ac:dyDescent="0.35">
      <c r="A83" s="15" t="s">
        <v>20</v>
      </c>
      <c r="B83" s="31"/>
      <c r="C83" s="31"/>
      <c r="D83" s="32">
        <f>B83-C83</f>
        <v>0</v>
      </c>
      <c r="E83" s="53"/>
      <c r="F83" s="20" t="str">
        <f>"Total " &amp; Table1428[[#Headers],[MISCELLANEOUS]]</f>
        <v>Total MISCELLANEOUS</v>
      </c>
      <c r="G83" s="37">
        <f>SUBTOTAL(9,Table1428[Budget])</f>
        <v>0</v>
      </c>
      <c r="H83" s="37">
        <f>SUBTOTAL(9,Table1428[Actual])</f>
        <v>0</v>
      </c>
      <c r="I83" s="38">
        <f>SUBTOTAL(9,Table1428[Difference])</f>
        <v>0</v>
      </c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35.1" customHeight="1" thickTop="1" x14ac:dyDescent="0.3">
      <c r="A84" s="17" t="str">
        <f>"Total " &amp; Table1731[[#Headers],[EDUCATION]]</f>
        <v>Total EDUCATION</v>
      </c>
      <c r="B84" s="18">
        <f>SUBTOTAL(9,Table1731[Budget])</f>
        <v>0</v>
      </c>
      <c r="C84" s="18">
        <f>SUBTOTAL(9,Table1731[Actual])</f>
        <v>0</v>
      </c>
      <c r="D84" s="19">
        <f>SUBTOTAL(9,Table1731[Difference])</f>
        <v>0</v>
      </c>
      <c r="E84" s="53"/>
      <c r="F84" s="35"/>
      <c r="G84" s="36"/>
      <c r="H84" s="36"/>
      <c r="I84" s="36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35.1" customHeight="1" x14ac:dyDescent="0.3">
      <c r="A85" s="35"/>
      <c r="B85" s="36"/>
      <c r="C85" s="36"/>
      <c r="D85" s="36"/>
      <c r="E85" s="53"/>
      <c r="F85" s="21" t="s">
        <v>16</v>
      </c>
      <c r="G85" s="47" t="s">
        <v>93</v>
      </c>
      <c r="H85" s="48" t="s">
        <v>4</v>
      </c>
      <c r="I85" s="48" t="s">
        <v>77</v>
      </c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35.1" customHeight="1" x14ac:dyDescent="0.3">
      <c r="A86" s="21" t="s">
        <v>73</v>
      </c>
      <c r="B86" s="22" t="s">
        <v>93</v>
      </c>
      <c r="C86" s="23" t="s">
        <v>4</v>
      </c>
      <c r="D86" s="23" t="s">
        <v>77</v>
      </c>
      <c r="E86" s="53"/>
      <c r="F86" s="15" t="s">
        <v>51</v>
      </c>
      <c r="G86" s="16"/>
      <c r="H86" s="16"/>
      <c r="I86" s="27">
        <f t="shared" ref="I86:I90" si="18">G86-H86</f>
        <v>0</v>
      </c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35.1" customHeight="1" x14ac:dyDescent="0.3">
      <c r="A87" s="15" t="s">
        <v>13</v>
      </c>
      <c r="B87" s="16"/>
      <c r="C87" s="16"/>
      <c r="D87" s="27">
        <f>B87-C87</f>
        <v>0</v>
      </c>
      <c r="E87" s="53"/>
      <c r="F87" s="15" t="s">
        <v>3</v>
      </c>
      <c r="G87" s="29"/>
      <c r="H87" s="29"/>
      <c r="I87" s="30">
        <f t="shared" si="18"/>
        <v>0</v>
      </c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35.1" customHeight="1" x14ac:dyDescent="0.3">
      <c r="A88" s="15" t="s">
        <v>49</v>
      </c>
      <c r="B88" s="29"/>
      <c r="C88" s="29"/>
      <c r="D88" s="30">
        <f>B88-C88</f>
        <v>0</v>
      </c>
      <c r="E88" s="53"/>
      <c r="F88" s="15" t="s">
        <v>20</v>
      </c>
      <c r="G88" s="29"/>
      <c r="H88" s="29"/>
      <c r="I88" s="30">
        <f t="shared" si="18"/>
        <v>0</v>
      </c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35.1" customHeight="1" x14ac:dyDescent="0.3">
      <c r="A89" s="15" t="s">
        <v>50</v>
      </c>
      <c r="B89" s="29"/>
      <c r="C89" s="29"/>
      <c r="D89" s="30">
        <f>B89-C89</f>
        <v>0</v>
      </c>
      <c r="E89" s="24"/>
      <c r="F89" s="15" t="s">
        <v>20</v>
      </c>
      <c r="G89" s="29"/>
      <c r="H89" s="29"/>
      <c r="I89" s="30">
        <f t="shared" si="18"/>
        <v>0</v>
      </c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35.1" customHeight="1" thickBot="1" x14ac:dyDescent="0.35">
      <c r="A90" s="15" t="s">
        <v>20</v>
      </c>
      <c r="B90" s="31"/>
      <c r="C90" s="31"/>
      <c r="D90" s="32">
        <f>B90-C90</f>
        <v>0</v>
      </c>
      <c r="E90" s="24"/>
      <c r="F90" s="15" t="s">
        <v>20</v>
      </c>
      <c r="G90" s="54"/>
      <c r="H90" s="55"/>
      <c r="I90" s="32">
        <f t="shared" si="18"/>
        <v>0</v>
      </c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35.1" customHeight="1" thickTop="1" x14ac:dyDescent="0.3">
      <c r="A91" s="17" t="str">
        <f>"Total " &amp; Table1832[[#Headers],[CHARITY/GIFTS]]</f>
        <v>Total CHARITY/GIFTS</v>
      </c>
      <c r="B91" s="18">
        <f>SUBTOTAL(9,Table1832[Budget])</f>
        <v>0</v>
      </c>
      <c r="C91" s="18">
        <f>SUBTOTAL(9,Table1832[Actual])</f>
        <v>0</v>
      </c>
      <c r="D91" s="19">
        <f>SUBTOTAL(9,Table1832[Difference])</f>
        <v>0</v>
      </c>
      <c r="E91" s="53"/>
      <c r="F91" s="20" t="str">
        <f>"Total " &amp; Table1428[[#Headers],[MISCELLANEOUS]]</f>
        <v>Total MISCELLANEOUS</v>
      </c>
      <c r="G91" s="37">
        <f>SUBTOTAL(9,Table1428[Budget])</f>
        <v>0</v>
      </c>
      <c r="H91" s="37">
        <f>SUBTOTAL(9,Table1428[Actual])</f>
        <v>0</v>
      </c>
      <c r="I91" s="38">
        <f>SUBTOTAL(9,Table1428[Difference])</f>
        <v>0</v>
      </c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35.1" customHeight="1" x14ac:dyDescent="0.3">
      <c r="A92" s="12"/>
      <c r="B92" s="3"/>
      <c r="C92" s="3"/>
      <c r="D92" s="3"/>
      <c r="E92" s="4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">
      <c r="A93" s="12"/>
      <c r="B93" s="3"/>
      <c r="C93" s="3"/>
      <c r="D93" s="3"/>
    </row>
  </sheetData>
  <mergeCells count="1">
    <mergeCell ref="A1:I1"/>
  </mergeCells>
  <conditionalFormatting sqref="D33:D42 D47:D54 D58:D61 D65:D69 D73:D77 D81:D83 D87:D90 I41:I51 I55:I57 I65:I70 D4:D12 I33:I37 I15:I21 I74:I82 I25:I30 D15:D30">
    <cfRule type="cellIs" dxfId="239" priority="4" stopIfTrue="1" operator="lessThan">
      <formula>0</formula>
    </cfRule>
  </conditionalFormatting>
  <conditionalFormatting sqref="I61">
    <cfRule type="cellIs" dxfId="238" priority="3" stopIfTrue="1" operator="lessThan">
      <formula>0</formula>
    </cfRule>
  </conditionalFormatting>
  <conditionalFormatting sqref="I86:I89">
    <cfRule type="cellIs" dxfId="237" priority="2" stopIfTrue="1" operator="lessThan">
      <formula>0</formula>
    </cfRule>
  </conditionalFormatting>
  <conditionalFormatting sqref="I90">
    <cfRule type="cellIs" dxfId="236" priority="1" stopIfTrue="1" operator="lessThan">
      <formula>0</formula>
    </cfRule>
  </conditionalFormatting>
  <pageMargins left="0.7" right="0.7" top="0.75" bottom="0.75" header="0.3" footer="0.3"/>
  <pageSetup scale="57" orientation="portrait" r:id="rId1"/>
  <rowBreaks count="2" manualBreakCount="2">
    <brk id="31" max="8" man="1"/>
    <brk id="63" max="8" man="1"/>
  </rowBreak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Household Budget</dc:title>
  <dc:creator>Vertex42.com</dc:creator>
  <dc:description>(c) 2008-2020 Vertex42 LLC. All Rights Reserved.</dc:description>
  <cp:lastModifiedBy>GLOBAL</cp:lastModifiedBy>
  <cp:lastPrinted>2022-10-08T16:12:54Z</cp:lastPrinted>
  <dcterms:created xsi:type="dcterms:W3CDTF">2007-10-28T01:07:07Z</dcterms:created>
  <dcterms:modified xsi:type="dcterms:W3CDTF">2022-10-08T16:13:00Z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https://www.vertex42.com/ExcelTemplates/monthly-household-budget.html</vt:lpwstr>
  </property>
  <property fmtid="{D5CDD505-2E9C-101B-9397-08002B2CF9AE}" pid="4" name="Version">
    <vt:lpwstr>1.1.3</vt:lpwstr>
  </property>
</Properties>
</file>